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Структура т.е" sheetId="1" r:id="rId1"/>
    <sheet name="Структура виробн." sheetId="2" r:id="rId2"/>
    <sheet name="Структура транспорт." sheetId="3" r:id="rId3"/>
    <sheet name="Структура постач." sheetId="4" r:id="rId4"/>
  </sheets>
  <externalReferences>
    <externalReference r:id="rId5"/>
  </externalReferences>
  <definedNames>
    <definedName name="_xlnm.Print_Area" localSheetId="1">'Структура виробн.'!$A$1:$J$49</definedName>
    <definedName name="_xlnm.Print_Area" localSheetId="0">'Структура т.е'!$A$1:$J$48</definedName>
    <definedName name="_xlnm.Print_Area" localSheetId="2">'Структура транспорт.'!$A$1:$J$46</definedName>
  </definedNames>
  <calcPr calcId="125725"/>
</workbook>
</file>

<file path=xl/calcChain.xml><?xml version="1.0" encoding="utf-8"?>
<calcChain xmlns="http://schemas.openxmlformats.org/spreadsheetml/2006/main">
  <c r="G35" i="4"/>
  <c r="F41"/>
  <c r="G41"/>
  <c r="H41" s="1"/>
  <c r="E10" i="2"/>
  <c r="J12"/>
  <c r="J39"/>
  <c r="H39"/>
  <c r="F39"/>
  <c r="D39"/>
  <c r="J37"/>
  <c r="M11"/>
  <c r="M12"/>
  <c r="M13"/>
  <c r="M14"/>
  <c r="M15"/>
  <c r="M16"/>
  <c r="M17"/>
  <c r="M18"/>
  <c r="M19"/>
  <c r="M20"/>
  <c r="J45" i="3"/>
  <c r="H45"/>
  <c r="F45"/>
  <c r="D45"/>
  <c r="J15" i="1"/>
  <c r="J14"/>
  <c r="H14"/>
  <c r="F14"/>
  <c r="D43"/>
  <c r="D46" s="1"/>
  <c r="I23"/>
  <c r="I24"/>
  <c r="G23"/>
  <c r="G24"/>
  <c r="E23"/>
  <c r="E24"/>
  <c r="I22"/>
  <c r="G22"/>
  <c r="E22"/>
  <c r="I20"/>
  <c r="G20"/>
  <c r="E20"/>
  <c r="I19"/>
  <c r="G19"/>
  <c r="E19"/>
  <c r="I18"/>
  <c r="G18"/>
  <c r="E18"/>
  <c r="I16"/>
  <c r="C16" s="1"/>
  <c r="G16"/>
  <c r="E16"/>
  <c r="G45" i="3"/>
  <c r="J39"/>
  <c r="J37"/>
  <c r="H37"/>
  <c r="F37"/>
  <c r="D37"/>
  <c r="I44"/>
  <c r="G44"/>
  <c r="E44"/>
  <c r="E43"/>
  <c r="E22" i="4"/>
  <c r="C24" i="2"/>
  <c r="C12" i="3"/>
  <c r="C11" i="2"/>
  <c r="K19" i="3"/>
  <c r="K11" s="1"/>
  <c r="K37" s="1"/>
  <c r="L19"/>
  <c r="L11" s="1"/>
  <c r="L37" s="1"/>
  <c r="K31"/>
  <c r="L31"/>
  <c r="C40" i="2"/>
  <c r="C39"/>
  <c r="C42" i="4"/>
  <c r="I39"/>
  <c r="J39" s="1"/>
  <c r="G39"/>
  <c r="H39" s="1"/>
  <c r="E39"/>
  <c r="D39"/>
  <c r="J38"/>
  <c r="H38"/>
  <c r="F38"/>
  <c r="D38"/>
  <c r="J37"/>
  <c r="H37"/>
  <c r="F37"/>
  <c r="D37"/>
  <c r="J34"/>
  <c r="H34"/>
  <c r="F34"/>
  <c r="D34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I27"/>
  <c r="H27"/>
  <c r="G27"/>
  <c r="F27"/>
  <c r="E27"/>
  <c r="D27"/>
  <c r="C27"/>
  <c r="I26"/>
  <c r="J26" s="1"/>
  <c r="G26"/>
  <c r="H26" s="1"/>
  <c r="E26"/>
  <c r="D26"/>
  <c r="I25"/>
  <c r="J25" s="1"/>
  <c r="G25"/>
  <c r="H25" s="1"/>
  <c r="E25"/>
  <c r="D25"/>
  <c r="I24"/>
  <c r="J24" s="1"/>
  <c r="G24"/>
  <c r="H24" s="1"/>
  <c r="E24"/>
  <c r="D24"/>
  <c r="I23"/>
  <c r="J23" s="1"/>
  <c r="G23"/>
  <c r="H23" s="1"/>
  <c r="E23"/>
  <c r="C23"/>
  <c r="D23" s="1"/>
  <c r="I22"/>
  <c r="J22" s="1"/>
  <c r="G22"/>
  <c r="H22" s="1"/>
  <c r="F22"/>
  <c r="D22"/>
  <c r="I21"/>
  <c r="J21" s="1"/>
  <c r="G21"/>
  <c r="H21" s="1"/>
  <c r="E21"/>
  <c r="F21" s="1"/>
  <c r="D21"/>
  <c r="I20"/>
  <c r="J20" s="1"/>
  <c r="G20"/>
  <c r="H20" s="1"/>
  <c r="E20"/>
  <c r="F20" s="1"/>
  <c r="D20"/>
  <c r="I19"/>
  <c r="J19" s="1"/>
  <c r="C19"/>
  <c r="D19" s="1"/>
  <c r="I18"/>
  <c r="J18" s="1"/>
  <c r="G18"/>
  <c r="H18" s="1"/>
  <c r="E18"/>
  <c r="D18"/>
  <c r="I17"/>
  <c r="J17" s="1"/>
  <c r="G17"/>
  <c r="H17" s="1"/>
  <c r="E17"/>
  <c r="D17"/>
  <c r="I16"/>
  <c r="J16" s="1"/>
  <c r="G16"/>
  <c r="H16" s="1"/>
  <c r="E16"/>
  <c r="D16"/>
  <c r="I15"/>
  <c r="J15" s="1"/>
  <c r="G15"/>
  <c r="H15" s="1"/>
  <c r="E15"/>
  <c r="C15"/>
  <c r="D15" s="1"/>
  <c r="I14"/>
  <c r="J14" s="1"/>
  <c r="G14"/>
  <c r="H14" s="1"/>
  <c r="E14"/>
  <c r="F14" s="1"/>
  <c r="D14"/>
  <c r="J13"/>
  <c r="H13"/>
  <c r="F13"/>
  <c r="D13"/>
  <c r="I12"/>
  <c r="J12" s="1"/>
  <c r="E12"/>
  <c r="F12" s="1"/>
  <c r="C46" i="3"/>
  <c r="I43" s="1"/>
  <c r="I41" i="1" s="1"/>
  <c r="J41" s="1"/>
  <c r="J42" i="3"/>
  <c r="H42"/>
  <c r="F42"/>
  <c r="J41"/>
  <c r="H41"/>
  <c r="F41"/>
  <c r="J38"/>
  <c r="H38"/>
  <c r="F38"/>
  <c r="J36"/>
  <c r="H36"/>
  <c r="F36"/>
  <c r="J35"/>
  <c r="H35"/>
  <c r="F35"/>
  <c r="J34"/>
  <c r="H34"/>
  <c r="F34"/>
  <c r="J33"/>
  <c r="H33"/>
  <c r="F33"/>
  <c r="J32"/>
  <c r="H32"/>
  <c r="F32"/>
  <c r="I31"/>
  <c r="J31" s="1"/>
  <c r="G31"/>
  <c r="H31" s="1"/>
  <c r="E31"/>
  <c r="F31" s="1"/>
  <c r="C31"/>
  <c r="C27"/>
  <c r="E24"/>
  <c r="C23"/>
  <c r="E22"/>
  <c r="F22" s="1"/>
  <c r="C19"/>
  <c r="I15"/>
  <c r="J15" s="1"/>
  <c r="C13"/>
  <c r="K19" i="2"/>
  <c r="L19"/>
  <c r="L10" s="1"/>
  <c r="K31"/>
  <c r="L31"/>
  <c r="I51"/>
  <c r="G51"/>
  <c r="E51"/>
  <c r="C51"/>
  <c r="C49"/>
  <c r="D43" s="1"/>
  <c r="C46"/>
  <c r="I43"/>
  <c r="J43" s="1"/>
  <c r="G43"/>
  <c r="H43" s="1"/>
  <c r="E43"/>
  <c r="M42"/>
  <c r="J42"/>
  <c r="H42"/>
  <c r="F42"/>
  <c r="D42"/>
  <c r="M41"/>
  <c r="J41"/>
  <c r="H41"/>
  <c r="F41"/>
  <c r="M38"/>
  <c r="J38"/>
  <c r="J36"/>
  <c r="H36"/>
  <c r="F36"/>
  <c r="J35"/>
  <c r="H35"/>
  <c r="F35"/>
  <c r="J34"/>
  <c r="H34"/>
  <c r="F34"/>
  <c r="J33"/>
  <c r="H33"/>
  <c r="F33"/>
  <c r="D33"/>
  <c r="J32"/>
  <c r="H32"/>
  <c r="F32"/>
  <c r="D32"/>
  <c r="I31"/>
  <c r="J31" s="1"/>
  <c r="G31"/>
  <c r="H31" s="1"/>
  <c r="E31"/>
  <c r="F31" s="1"/>
  <c r="C31"/>
  <c r="D31" s="1"/>
  <c r="I22"/>
  <c r="J22" s="1"/>
  <c r="G22"/>
  <c r="H22" s="1"/>
  <c r="E22"/>
  <c r="F22" s="1"/>
  <c r="D22"/>
  <c r="I21"/>
  <c r="J21" s="1"/>
  <c r="G21"/>
  <c r="H21" s="1"/>
  <c r="E21"/>
  <c r="F21" s="1"/>
  <c r="D21"/>
  <c r="I20"/>
  <c r="J20" s="1"/>
  <c r="G20"/>
  <c r="H20" s="1"/>
  <c r="E20"/>
  <c r="F20" s="1"/>
  <c r="D20"/>
  <c r="I19"/>
  <c r="J19" s="1"/>
  <c r="G19"/>
  <c r="H19" s="1"/>
  <c r="E19"/>
  <c r="F19" s="1"/>
  <c r="C19"/>
  <c r="D19" s="1"/>
  <c r="I18"/>
  <c r="J18" s="1"/>
  <c r="G18"/>
  <c r="H18" s="1"/>
  <c r="E18"/>
  <c r="D18"/>
  <c r="G17"/>
  <c r="H17" s="1"/>
  <c r="E17"/>
  <c r="D17"/>
  <c r="I16"/>
  <c r="J16" s="1"/>
  <c r="G16"/>
  <c r="H16" s="1"/>
  <c r="E16"/>
  <c r="D16"/>
  <c r="J15"/>
  <c r="H15"/>
  <c r="F15"/>
  <c r="D15"/>
  <c r="I14"/>
  <c r="J14" s="1"/>
  <c r="G14"/>
  <c r="H14" s="1"/>
  <c r="E14"/>
  <c r="F14" s="1"/>
  <c r="D14"/>
  <c r="H13"/>
  <c r="F13"/>
  <c r="C13"/>
  <c r="D13" s="1"/>
  <c r="C12"/>
  <c r="D12" s="1"/>
  <c r="C48" i="1"/>
  <c r="I34"/>
  <c r="G34"/>
  <c r="I33"/>
  <c r="G33"/>
  <c r="J24"/>
  <c r="H24"/>
  <c r="F24"/>
  <c r="J23"/>
  <c r="H23"/>
  <c r="F23"/>
  <c r="J22"/>
  <c r="J21" s="1"/>
  <c r="H22"/>
  <c r="F22"/>
  <c r="F21" s="1"/>
  <c r="I21"/>
  <c r="G21"/>
  <c r="E21"/>
  <c r="J20"/>
  <c r="H20"/>
  <c r="F20"/>
  <c r="J19"/>
  <c r="H19"/>
  <c r="F19"/>
  <c r="J18"/>
  <c r="H18"/>
  <c r="F18"/>
  <c r="J16"/>
  <c r="H16"/>
  <c r="F16"/>
  <c r="H15"/>
  <c r="F15"/>
  <c r="C15"/>
  <c r="D15" s="1"/>
  <c r="G14"/>
  <c r="H21" l="1"/>
  <c r="E19" i="4"/>
  <c r="F19" s="1"/>
  <c r="G12" i="2"/>
  <c r="H12" s="1"/>
  <c r="G19" i="4"/>
  <c r="H19" s="1"/>
  <c r="D12" i="3"/>
  <c r="D17"/>
  <c r="E20"/>
  <c r="F20" s="1"/>
  <c r="I25"/>
  <c r="J25" s="1"/>
  <c r="G29"/>
  <c r="H29" s="1"/>
  <c r="K30"/>
  <c r="K29"/>
  <c r="K12"/>
  <c r="L12"/>
  <c r="D14"/>
  <c r="G16"/>
  <c r="H16" s="1"/>
  <c r="D18"/>
  <c r="E19"/>
  <c r="F19" s="1"/>
  <c r="E21"/>
  <c r="F21" s="1"/>
  <c r="D23"/>
  <c r="E25"/>
  <c r="F25" s="1"/>
  <c r="G26"/>
  <c r="H26" s="1"/>
  <c r="G28"/>
  <c r="H28" s="1"/>
  <c r="G30"/>
  <c r="H30" s="1"/>
  <c r="D13"/>
  <c r="E15"/>
  <c r="E16"/>
  <c r="F16" s="1"/>
  <c r="I16"/>
  <c r="J16" s="1"/>
  <c r="G17"/>
  <c r="H17" s="1"/>
  <c r="I20"/>
  <c r="I21"/>
  <c r="J21" s="1"/>
  <c r="I22"/>
  <c r="J22" s="1"/>
  <c r="I24"/>
  <c r="J24" s="1"/>
  <c r="G25"/>
  <c r="H25" s="1"/>
  <c r="D26"/>
  <c r="D27"/>
  <c r="D28"/>
  <c r="D29"/>
  <c r="L29" s="1"/>
  <c r="D30"/>
  <c r="L30" s="1"/>
  <c r="D31"/>
  <c r="D32"/>
  <c r="D33"/>
  <c r="D34"/>
  <c r="D35"/>
  <c r="D36"/>
  <c r="C11"/>
  <c r="E14"/>
  <c r="G14"/>
  <c r="I14"/>
  <c r="D15"/>
  <c r="G15"/>
  <c r="H15" s="1"/>
  <c r="D16"/>
  <c r="E17"/>
  <c r="F17" s="1"/>
  <c r="I17"/>
  <c r="J17" s="1"/>
  <c r="E18"/>
  <c r="F18" s="1"/>
  <c r="G18"/>
  <c r="H18" s="1"/>
  <c r="I18"/>
  <c r="J18" s="1"/>
  <c r="D19"/>
  <c r="D20"/>
  <c r="G20"/>
  <c r="D21"/>
  <c r="G21"/>
  <c r="H21" s="1"/>
  <c r="D22"/>
  <c r="G22"/>
  <c r="H22" s="1"/>
  <c r="D24"/>
  <c r="G24"/>
  <c r="H24" s="1"/>
  <c r="D25"/>
  <c r="E26"/>
  <c r="E23" s="1"/>
  <c r="I26"/>
  <c r="J26" s="1"/>
  <c r="E28"/>
  <c r="I28"/>
  <c r="E29"/>
  <c r="F29" s="1"/>
  <c r="I29"/>
  <c r="J29" s="1"/>
  <c r="E30"/>
  <c r="F30" s="1"/>
  <c r="I30"/>
  <c r="J30" s="1"/>
  <c r="D41"/>
  <c r="D42"/>
  <c r="D43"/>
  <c r="C11" i="4"/>
  <c r="E11"/>
  <c r="G11"/>
  <c r="I11"/>
  <c r="C12"/>
  <c r="G12"/>
  <c r="H12" s="1"/>
  <c r="D12"/>
  <c r="F15"/>
  <c r="F16"/>
  <c r="F17"/>
  <c r="F18"/>
  <c r="F23"/>
  <c r="F24"/>
  <c r="F25"/>
  <c r="F26"/>
  <c r="F39"/>
  <c r="C18" i="1"/>
  <c r="D18" s="1"/>
  <c r="C19"/>
  <c r="D19" s="1"/>
  <c r="C20"/>
  <c r="D20" s="1"/>
  <c r="C22"/>
  <c r="C23"/>
  <c r="D23" s="1"/>
  <c r="C24"/>
  <c r="D24" s="1"/>
  <c r="D11" i="3"/>
  <c r="F15"/>
  <c r="F24"/>
  <c r="F26"/>
  <c r="J43"/>
  <c r="E41" i="1"/>
  <c r="G43" i="3"/>
  <c r="G41" i="1" s="1"/>
  <c r="H41" s="1"/>
  <c r="L37" i="2"/>
  <c r="D11"/>
  <c r="M43"/>
  <c r="L11"/>
  <c r="G11"/>
  <c r="H11" s="1"/>
  <c r="E12"/>
  <c r="I12"/>
  <c r="D34"/>
  <c r="D35"/>
  <c r="D36"/>
  <c r="D41"/>
  <c r="F43"/>
  <c r="E11"/>
  <c r="F11" s="1"/>
  <c r="F18"/>
  <c r="F17"/>
  <c r="F16"/>
  <c r="M21"/>
  <c r="M22"/>
  <c r="E14" i="1"/>
  <c r="I14"/>
  <c r="C37" i="3" l="1"/>
  <c r="C25" i="2"/>
  <c r="C26"/>
  <c r="G27" i="3"/>
  <c r="H27" s="1"/>
  <c r="C41" i="1"/>
  <c r="D41" s="1"/>
  <c r="F41"/>
  <c r="I23" i="3"/>
  <c r="J23" s="1"/>
  <c r="G23"/>
  <c r="H23" s="1"/>
  <c r="J20"/>
  <c r="I19"/>
  <c r="J19" s="1"/>
  <c r="J28"/>
  <c r="I27"/>
  <c r="J27" s="1"/>
  <c r="F28"/>
  <c r="E27"/>
  <c r="F27" s="1"/>
  <c r="H20"/>
  <c r="G19"/>
  <c r="H19" s="1"/>
  <c r="H14"/>
  <c r="G13"/>
  <c r="G11" s="1"/>
  <c r="I13"/>
  <c r="J14"/>
  <c r="F14"/>
  <c r="E13"/>
  <c r="G33" i="4"/>
  <c r="H11"/>
  <c r="C33"/>
  <c r="D11"/>
  <c r="I33"/>
  <c r="J11"/>
  <c r="E33"/>
  <c r="F11"/>
  <c r="D22" i="1"/>
  <c r="D21" s="1"/>
  <c r="C21"/>
  <c r="D16"/>
  <c r="D14" s="1"/>
  <c r="C14"/>
  <c r="F23" i="3"/>
  <c r="H43"/>
  <c r="F43"/>
  <c r="I11" i="2"/>
  <c r="J11" s="1"/>
  <c r="I11" i="3" l="1"/>
  <c r="J11" s="1"/>
  <c r="E12"/>
  <c r="F13"/>
  <c r="J13"/>
  <c r="I12"/>
  <c r="J12" s="1"/>
  <c r="E11"/>
  <c r="E37" s="1"/>
  <c r="H13"/>
  <c r="G12"/>
  <c r="H12" s="1"/>
  <c r="E40" i="4"/>
  <c r="F33"/>
  <c r="I40"/>
  <c r="J33"/>
  <c r="C40"/>
  <c r="D33"/>
  <c r="G40"/>
  <c r="H33"/>
  <c r="G37" i="3"/>
  <c r="H11"/>
  <c r="I37"/>
  <c r="D24" i="2"/>
  <c r="C23"/>
  <c r="C10" s="1"/>
  <c r="M10" s="1"/>
  <c r="I24"/>
  <c r="I26" i="1" s="1"/>
  <c r="G24" i="2"/>
  <c r="G26" i="1" s="1"/>
  <c r="E24" i="2"/>
  <c r="E26" i="1" s="1"/>
  <c r="I25" i="2"/>
  <c r="G25"/>
  <c r="E25"/>
  <c r="E27" i="1" s="1"/>
  <c r="D25" i="2"/>
  <c r="D26"/>
  <c r="I26"/>
  <c r="G26"/>
  <c r="E26"/>
  <c r="E28" i="1" s="1"/>
  <c r="C39" i="3" l="1"/>
  <c r="D44"/>
  <c r="F12"/>
  <c r="J26" i="2"/>
  <c r="I28" i="1"/>
  <c r="J28" s="1"/>
  <c r="H26" i="2"/>
  <c r="G28" i="1"/>
  <c r="H28" s="1"/>
  <c r="F27"/>
  <c r="J25" i="2"/>
  <c r="I27" i="1"/>
  <c r="J27" s="1"/>
  <c r="C26"/>
  <c r="H26"/>
  <c r="F28"/>
  <c r="H25" i="2"/>
  <c r="G27" i="1"/>
  <c r="H27" s="1"/>
  <c r="E25"/>
  <c r="E13" s="1"/>
  <c r="F26"/>
  <c r="F25" s="1"/>
  <c r="F13" s="1"/>
  <c r="J26"/>
  <c r="F11" i="3"/>
  <c r="H40" i="4"/>
  <c r="D40"/>
  <c r="C35"/>
  <c r="I35"/>
  <c r="J40"/>
  <c r="F40"/>
  <c r="E35"/>
  <c r="I42" i="1"/>
  <c r="E42"/>
  <c r="G42"/>
  <c r="M25" i="2"/>
  <c r="F25"/>
  <c r="F26"/>
  <c r="M26"/>
  <c r="F24"/>
  <c r="E23"/>
  <c r="M24"/>
  <c r="J24"/>
  <c r="I23"/>
  <c r="H24"/>
  <c r="G23"/>
  <c r="D23"/>
  <c r="C40" i="3" l="1"/>
  <c r="D40" s="1"/>
  <c r="D39"/>
  <c r="C45"/>
  <c r="J25" i="1"/>
  <c r="J13" s="1"/>
  <c r="C28"/>
  <c r="D28" s="1"/>
  <c r="I25"/>
  <c r="I13" s="1"/>
  <c r="H42"/>
  <c r="G37"/>
  <c r="F42"/>
  <c r="E37"/>
  <c r="C42"/>
  <c r="J42"/>
  <c r="I37"/>
  <c r="G25"/>
  <c r="G13" s="1"/>
  <c r="D26"/>
  <c r="H25"/>
  <c r="H13" s="1"/>
  <c r="C27"/>
  <c r="D27" s="1"/>
  <c r="I36" i="4"/>
  <c r="J36" s="1"/>
  <c r="I41"/>
  <c r="J41" s="1"/>
  <c r="E36"/>
  <c r="F36" s="1"/>
  <c r="E41"/>
  <c r="C36"/>
  <c r="D36" s="1"/>
  <c r="C41"/>
  <c r="D41" s="1"/>
  <c r="G36"/>
  <c r="H36" s="1"/>
  <c r="H44" i="3"/>
  <c r="G39"/>
  <c r="F44"/>
  <c r="E39"/>
  <c r="J44"/>
  <c r="I39"/>
  <c r="D10" i="2"/>
  <c r="H23"/>
  <c r="G10"/>
  <c r="J23"/>
  <c r="I10"/>
  <c r="M23"/>
  <c r="F23"/>
  <c r="J10" l="1"/>
  <c r="K10"/>
  <c r="K37" s="1"/>
  <c r="C28"/>
  <c r="C30"/>
  <c r="K30" s="1"/>
  <c r="I38" i="1"/>
  <c r="J37"/>
  <c r="C37"/>
  <c r="D42"/>
  <c r="F37"/>
  <c r="E38"/>
  <c r="F38" s="1"/>
  <c r="H37"/>
  <c r="G38"/>
  <c r="H38" s="1"/>
  <c r="D25"/>
  <c r="D13" s="1"/>
  <c r="C25"/>
  <c r="C13" s="1"/>
  <c r="F39" i="3"/>
  <c r="E45"/>
  <c r="E40"/>
  <c r="I40"/>
  <c r="J40" s="1"/>
  <c r="I45"/>
  <c r="G40"/>
  <c r="H40" s="1"/>
  <c r="H39"/>
  <c r="F10" i="2"/>
  <c r="H10"/>
  <c r="C29"/>
  <c r="K29" s="1"/>
  <c r="C38" i="1" l="1"/>
  <c r="D38" s="1"/>
  <c r="D37"/>
  <c r="F40" i="3"/>
  <c r="D28" i="2"/>
  <c r="C27"/>
  <c r="C37" s="1"/>
  <c r="I28"/>
  <c r="I30" i="1" s="1"/>
  <c r="G28" i="2"/>
  <c r="G30" i="1" s="1"/>
  <c r="E28" i="2"/>
  <c r="E30" i="1" s="1"/>
  <c r="I29" i="2"/>
  <c r="G29"/>
  <c r="E29"/>
  <c r="E31" i="1" s="1"/>
  <c r="D29" i="2"/>
  <c r="I30"/>
  <c r="G30"/>
  <c r="E30"/>
  <c r="E32" i="1" s="1"/>
  <c r="D30" i="2"/>
  <c r="F32" i="1" l="1"/>
  <c r="J30" i="2"/>
  <c r="I32" i="1"/>
  <c r="J32" s="1"/>
  <c r="H30" i="2"/>
  <c r="G32" i="1"/>
  <c r="H32" s="1"/>
  <c r="H29" i="2"/>
  <c r="G31" i="1"/>
  <c r="H31" s="1"/>
  <c r="F30"/>
  <c r="E29"/>
  <c r="E35" s="1"/>
  <c r="C30"/>
  <c r="J30"/>
  <c r="F31"/>
  <c r="J29" i="2"/>
  <c r="I31" i="1"/>
  <c r="J31" s="1"/>
  <c r="H30"/>
  <c r="H29" s="1"/>
  <c r="M30" i="2"/>
  <c r="F30"/>
  <c r="M29"/>
  <c r="F29"/>
  <c r="F28"/>
  <c r="E27"/>
  <c r="M28"/>
  <c r="J28"/>
  <c r="I27"/>
  <c r="H28"/>
  <c r="G27"/>
  <c r="D27"/>
  <c r="H35" i="1" l="1"/>
  <c r="H43" s="1"/>
  <c r="G29"/>
  <c r="G35" s="1"/>
  <c r="G45" s="1"/>
  <c r="J29"/>
  <c r="J35" s="1"/>
  <c r="D30"/>
  <c r="C31"/>
  <c r="D31" s="1"/>
  <c r="I29"/>
  <c r="I35" s="1"/>
  <c r="F29"/>
  <c r="E43"/>
  <c r="E45"/>
  <c r="C32"/>
  <c r="D32" s="1"/>
  <c r="D37" i="2"/>
  <c r="H27"/>
  <c r="G37"/>
  <c r="J27"/>
  <c r="I37"/>
  <c r="M27"/>
  <c r="F27"/>
  <c r="E37"/>
  <c r="H44" i="1" l="1"/>
  <c r="H46" s="1"/>
  <c r="H47" s="1"/>
  <c r="F43"/>
  <c r="F46" s="1"/>
  <c r="F35"/>
  <c r="G43"/>
  <c r="J43"/>
  <c r="F44"/>
  <c r="D29"/>
  <c r="D44" s="1"/>
  <c r="D47" s="1"/>
  <c r="I43"/>
  <c r="I45"/>
  <c r="C29"/>
  <c r="C35" s="1"/>
  <c r="C45" s="1"/>
  <c r="M37" i="2"/>
  <c r="H37"/>
  <c r="D44"/>
  <c r="C43" i="1" l="1"/>
  <c r="F47"/>
  <c r="J44"/>
  <c r="J46" s="1"/>
  <c r="J47" s="1"/>
  <c r="D40" i="2"/>
  <c r="C45"/>
  <c r="D45" s="1"/>
  <c r="G39"/>
  <c r="H44"/>
  <c r="M44"/>
  <c r="F44"/>
  <c r="E39"/>
  <c r="J44"/>
  <c r="I39"/>
  <c r="I40" l="1"/>
  <c r="J40" s="1"/>
  <c r="I45"/>
  <c r="J45" s="1"/>
  <c r="M39"/>
  <c r="E40"/>
  <c r="E45"/>
  <c r="F45" s="1"/>
  <c r="G40"/>
  <c r="H40" s="1"/>
  <c r="G45"/>
  <c r="H45" s="1"/>
  <c r="F40" l="1"/>
  <c r="M40"/>
  <c r="M45"/>
</calcChain>
</file>

<file path=xl/sharedStrings.xml><?xml version="1.0" encoding="utf-8"?>
<sst xmlns="http://schemas.openxmlformats.org/spreadsheetml/2006/main" count="364" uniqueCount="123">
  <si>
    <t>Додаток 1</t>
  </si>
  <si>
    <t>до рішення виконкому міської ради</t>
  </si>
  <si>
    <t>№ з/п</t>
  </si>
  <si>
    <t>Показники</t>
  </si>
  <si>
    <t>Для потреб населення</t>
  </si>
  <si>
    <t>Для потреб бюджетних установ</t>
  </si>
  <si>
    <t>Для потреб інших споживачів</t>
  </si>
  <si>
    <t>тис.грн.на рік</t>
  </si>
  <si>
    <t>грн./Гкал</t>
  </si>
  <si>
    <t>Виробнича собівартість, у т.ч.:</t>
  </si>
  <si>
    <t>1.1</t>
  </si>
  <si>
    <t>прямі матеріальні витрати, у т.ч.:</t>
  </si>
  <si>
    <t>1.1.1</t>
  </si>
  <si>
    <t>паливо</t>
  </si>
  <si>
    <t>1.1.2</t>
  </si>
  <si>
    <t>електроенергія</t>
  </si>
  <si>
    <t>1.1.3</t>
  </si>
  <si>
    <t>витрати на придбання теплової енергії в інших суб'єктів господарювання</t>
  </si>
  <si>
    <t>1.1.4</t>
  </si>
  <si>
    <t>витрати на холодну воду та водовідведення</t>
  </si>
  <si>
    <t>1.1.5</t>
  </si>
  <si>
    <t>інші прямі матеріальні витрати</t>
  </si>
  <si>
    <t>1.2</t>
  </si>
  <si>
    <t>прямі витрати на оплату праці</t>
  </si>
  <si>
    <t>1.3</t>
  </si>
  <si>
    <t>інші прямі витрати, у т.ч.:</t>
  </si>
  <si>
    <t>1.3.1</t>
  </si>
  <si>
    <t>єдиний соціальний внесок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</si>
  <si>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</si>
  <si>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</si>
  <si>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</si>
  <si>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</si>
  <si>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</si>
  <si>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т.ч.:</t>
  </si>
  <si>
    <t>1.4.1</t>
  </si>
  <si>
    <t>витрати на оплату праці</t>
  </si>
  <si>
    <t>1.4.2</t>
  </si>
  <si>
    <t>1.4.4</t>
  </si>
  <si>
    <t>інші витрати</t>
  </si>
  <si>
    <t>2</t>
  </si>
  <si>
    <t>Адміністративні витрати, у т.ч.:</t>
  </si>
  <si>
    <t>2.1</t>
  </si>
  <si>
    <t>2.2</t>
  </si>
  <si>
    <t>2.4</t>
  </si>
  <si>
    <t>3</t>
  </si>
  <si>
    <t>Інші операційні витрати</t>
  </si>
  <si>
    <t>4</t>
  </si>
  <si>
    <t>Фінансові витрати</t>
  </si>
  <si>
    <t>5</t>
  </si>
  <si>
    <t>Повна собівартість</t>
  </si>
  <si>
    <t>6</t>
  </si>
  <si>
    <t>Витрати на покриття втрат</t>
  </si>
  <si>
    <t>7</t>
  </si>
  <si>
    <t>Розрахунковий прибуток, усього, у тому числі:</t>
  </si>
  <si>
    <t>7.1</t>
  </si>
  <si>
    <t>податок на прибуток</t>
  </si>
  <si>
    <t>7.2</t>
  </si>
  <si>
    <t>дивіденди</t>
  </si>
  <si>
    <t>7.3</t>
  </si>
  <si>
    <t>резервний фонд (капітал)</t>
  </si>
  <si>
    <t>7.4</t>
  </si>
  <si>
    <t>на розвиток виробництва (виробничі інвестиції)</t>
  </si>
  <si>
    <t>7.5</t>
  </si>
  <si>
    <t>інше використання  прибутку</t>
  </si>
  <si>
    <t>8</t>
  </si>
  <si>
    <t>Вартість теплової енергії за відповідними тарифами</t>
  </si>
  <si>
    <t>9</t>
  </si>
  <si>
    <t>Тарифи на теплову енергію, послугу з постачання теплової енергії грн./Гкал без ПДВ</t>
  </si>
  <si>
    <t>10</t>
  </si>
  <si>
    <t>Рівень рентабельності,%</t>
  </si>
  <si>
    <t>11</t>
  </si>
  <si>
    <t>Податок на додану вартість, грн./Гкал</t>
  </si>
  <si>
    <t>12</t>
  </si>
  <si>
    <t>Тарифи на теплову енергію, послугу з постачання теплової енергії грн./Гкал з ПДВ</t>
  </si>
  <si>
    <t>13</t>
  </si>
  <si>
    <t>Обсяг реалізації теплової енергії власним споживачам, Гкал</t>
  </si>
  <si>
    <t>Сумарні та середньозважені показники</t>
  </si>
  <si>
    <t>КОМУНАЛЬНОГО ПІДПРИЄМСТВА "ГЛУХІВСЬКИЙ ТЕПЛОВИЙ РАЙОН" Глухівської міської ради.</t>
  </si>
  <si>
    <t>Додаток 2</t>
  </si>
  <si>
    <t>Для потреб інших споживачів (крім населення)</t>
  </si>
  <si>
    <t>Для потреб релігійних організацій</t>
  </si>
  <si>
    <t>Виробнича собівартість, зокрема:</t>
  </si>
  <si>
    <t>Прямі витрати</t>
  </si>
  <si>
    <t>прямі матеріальні витрати, зокрема:</t>
  </si>
  <si>
    <t>покупна теплова енергія</t>
  </si>
  <si>
    <t>вода для технологічних потреб та водовідведення</t>
  </si>
  <si>
    <t>матеріали, запасні частини та інші матеріальні ресурси</t>
  </si>
  <si>
    <t>інші прямі витрати, зокрема:</t>
  </si>
  <si>
    <t>відрахування на соціальні заходи</t>
  </si>
  <si>
    <t>загальновиробничі витрати, зокрема:</t>
  </si>
  <si>
    <t>1.4.3</t>
  </si>
  <si>
    <t>Адміністративні витрати, зокрема:</t>
  </si>
  <si>
    <t>2.3</t>
  </si>
  <si>
    <t>Витрати на збут, зокрема</t>
  </si>
  <si>
    <t>3.1</t>
  </si>
  <si>
    <t>3.2</t>
  </si>
  <si>
    <t>3.3</t>
  </si>
  <si>
    <t>Витрати на відшкодування втрат</t>
  </si>
  <si>
    <t>Розрахунковий прибуток, усього, зокрема:</t>
  </si>
  <si>
    <t>8.1</t>
  </si>
  <si>
    <t>8.2</t>
  </si>
  <si>
    <t>8.3</t>
  </si>
  <si>
    <t>8.4</t>
  </si>
  <si>
    <t>8.5</t>
  </si>
  <si>
    <t>Вартість виробництва теплової енергії за відповідними тарифами (без ПДВ)</t>
  </si>
  <si>
    <t>Реалізація теплової енергії власним споживачам</t>
  </si>
  <si>
    <t>Обсяг покупної теплової енергії</t>
  </si>
  <si>
    <t>Ціна покупної теплової енергії</t>
  </si>
  <si>
    <t>Відпуск теплової енергії з колекторів власних котелень</t>
  </si>
  <si>
    <t>16</t>
  </si>
  <si>
    <t>Тарифи на виробництво теплової енергії (з ПДВ)</t>
  </si>
  <si>
    <t>КОМУНАЛЬНОГО ПІДПРИЄМСТВА "ГЛУХІВСЬКИЙ ТЕПЛОВИЙ РАЙОН" Глухівської міської ради</t>
  </si>
  <si>
    <t>витрати на покриття втрат в теплових мережах</t>
  </si>
  <si>
    <t>Додаток 3</t>
  </si>
  <si>
    <t>прямі матеріальні витрати</t>
  </si>
  <si>
    <t>Додаток 4</t>
  </si>
  <si>
    <t xml:space="preserve">Структура скоригованих тарифів на виробництво  теплової енергії </t>
  </si>
  <si>
    <t>Структура скоригованих тарифів на постачання теплової енергії</t>
  </si>
  <si>
    <t>Вартість транспортування теплової енергії за відповідними тарифами (без ПДВ)</t>
  </si>
  <si>
    <t>Вартість постачання теплової енергії за відповідними тарифами (без ПДВ)</t>
  </si>
  <si>
    <t xml:space="preserve">СТРУКТУРА СКОРИГОВАНИХ  ТАРИФІВ </t>
  </si>
  <si>
    <t xml:space="preserve">Структура скоригованих тарифів на транспортування теплової енергії </t>
  </si>
  <si>
    <t xml:space="preserve"> на теплову енергію, послугу з постачання теплової енергії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</si>
</sst>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Arial Cyr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14"/>
      <color indexed="10"/>
      <name val="Arial Cyr"/>
      <charset val="204"/>
    </font>
    <font>
      <sz val="14"/>
      <color indexed="21"/>
      <name val="Arial Cyr"/>
      <charset val="204"/>
    </font>
    <font>
      <sz val="18"/>
      <color indexed="8"/>
      <name val="Times New Roman"/>
      <family val="1"/>
      <charset val="204"/>
    </font>
    <font>
      <sz val="14"/>
      <color indexed="12"/>
      <name val="Arial Cyr"/>
      <charset val="204"/>
    </font>
    <font>
      <sz val="10"/>
      <name val="Arial"/>
      <family val="2"/>
      <charset val="204"/>
    </font>
    <font>
      <b/>
      <sz val="24"/>
      <name val="Times New Roman"/>
      <family val="1"/>
      <charset val="204"/>
    </font>
    <font>
      <b/>
      <sz val="24"/>
      <name val="Arial Cyr"/>
      <charset val="204"/>
    </font>
    <font>
      <b/>
      <sz val="22"/>
      <name val="Arial Cyr"/>
      <charset val="204"/>
    </font>
    <font>
      <sz val="20"/>
      <name val="Arial Cyr"/>
      <charset val="204"/>
    </font>
    <font>
      <sz val="18"/>
      <color rgb="FFFF0000"/>
      <name val="Times New Roman"/>
      <family val="1"/>
      <charset val="204"/>
    </font>
    <font>
      <sz val="18"/>
      <color indexed="12"/>
      <name val="Times New Roman"/>
      <family val="1"/>
      <charset val="204"/>
    </font>
    <font>
      <sz val="2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9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2" fontId="12" fillId="0" borderId="1" xfId="0" applyNumberFormat="1" applyFont="1" applyBorder="1" applyAlignment="1">
      <alignment wrapText="1"/>
    </xf>
    <xf numFmtId="2" fontId="13" fillId="0" borderId="0" xfId="0" applyNumberFormat="1" applyFont="1" applyAlignment="1">
      <alignment wrapText="1"/>
    </xf>
    <xf numFmtId="0" fontId="2" fillId="0" borderId="1" xfId="1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8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right" wrapText="1"/>
    </xf>
    <xf numFmtId="0" fontId="19" fillId="0" borderId="1" xfId="0" applyFont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8" fillId="0" borderId="0" xfId="0" applyNumberFormat="1" applyFont="1" applyAlignment="1">
      <alignment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2" fontId="8" fillId="0" borderId="8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horizontal="left" wrapText="1"/>
    </xf>
    <xf numFmtId="0" fontId="0" fillId="0" borderId="0" xfId="0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</cellXfs>
  <cellStyles count="2">
    <cellStyle name="Обычный" xfId="0" builtinId="0"/>
    <cellStyle name="Обычный_ПОСТАНОВА НКРЕ №242 (ДОДАТКИ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8;&#1091;&#1082;&#1090;&#1091;&#1088;&#1072;%20&#1090;&#1072;&#1088;&#1080;&#1092;&#10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0"/>
      <sheetName val="СТР.ВИРОБ."/>
      <sheetName val="виробн."/>
      <sheetName val="СТР.ТРАНСПОРТ."/>
      <sheetName val="транспорт."/>
      <sheetName val="СТР.ПОСТАЧ."/>
      <sheetName val="СТРУКТУРА"/>
      <sheetName val="ДОДАТОК2"/>
      <sheetName val="ДОДАТОК 3"/>
      <sheetName val="ДОДАТОК 4"/>
      <sheetName val="Директору"/>
    </sheetNames>
    <sheetDataSet>
      <sheetData sheetId="0" refreshError="1"/>
      <sheetData sheetId="1" refreshError="1"/>
      <sheetData sheetId="2" refreshError="1">
        <row r="15">
          <cell r="G15">
            <v>243.49</v>
          </cell>
        </row>
        <row r="36">
          <cell r="H36">
            <v>0</v>
          </cell>
          <cell r="J36">
            <v>0</v>
          </cell>
        </row>
        <row r="37">
          <cell r="H37">
            <v>0</v>
          </cell>
          <cell r="J3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G13">
            <v>4991.6200000000008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0</v>
          </cell>
        </row>
      </sheetData>
      <sheetData sheetId="8" refreshError="1">
        <row r="12">
          <cell r="G12">
            <v>278.33000000000004</v>
          </cell>
        </row>
        <row r="32">
          <cell r="F32">
            <v>0</v>
          </cell>
          <cell r="G32">
            <v>0</v>
          </cell>
        </row>
        <row r="33">
          <cell r="F33">
            <v>0</v>
          </cell>
          <cell r="G33">
            <v>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view="pageBreakPreview" topLeftCell="A40" zoomScale="60" zoomScaleNormal="45" workbookViewId="0">
      <selection activeCell="K13" sqref="K13"/>
    </sheetView>
  </sheetViews>
  <sheetFormatPr defaultRowHeight="15"/>
  <cols>
    <col min="1" max="1" width="11.140625" style="3" customWidth="1"/>
    <col min="2" max="2" width="71.5703125" style="3" customWidth="1"/>
    <col min="3" max="3" width="18.7109375" style="3" customWidth="1"/>
    <col min="4" max="4" width="16.42578125" style="3" customWidth="1"/>
    <col min="5" max="5" width="19.5703125" style="3" customWidth="1"/>
    <col min="6" max="6" width="17.5703125" style="3" customWidth="1"/>
    <col min="7" max="7" width="18.140625" style="3" customWidth="1"/>
    <col min="8" max="8" width="18" style="3" customWidth="1"/>
    <col min="9" max="9" width="18.140625" style="3" customWidth="1"/>
    <col min="10" max="10" width="17.28515625" style="3" customWidth="1"/>
    <col min="11" max="11" width="18.42578125" style="3" customWidth="1"/>
    <col min="12" max="13" width="11.140625" style="3" customWidth="1"/>
    <col min="14" max="14" width="11.42578125" style="3" bestFit="1" customWidth="1"/>
    <col min="15" max="15" width="14.7109375" style="3" customWidth="1"/>
    <col min="16" max="256" width="9.140625" style="3"/>
    <col min="257" max="257" width="11.140625" style="3" customWidth="1"/>
    <col min="258" max="258" width="71.5703125" style="3" customWidth="1"/>
    <col min="259" max="259" width="18.7109375" style="3" customWidth="1"/>
    <col min="260" max="260" width="16.42578125" style="3" customWidth="1"/>
    <col min="261" max="261" width="19.5703125" style="3" customWidth="1"/>
    <col min="262" max="262" width="17.5703125" style="3" customWidth="1"/>
    <col min="263" max="263" width="18.140625" style="3" customWidth="1"/>
    <col min="264" max="264" width="18" style="3" customWidth="1"/>
    <col min="265" max="265" width="18.140625" style="3" customWidth="1"/>
    <col min="266" max="266" width="17.28515625" style="3" customWidth="1"/>
    <col min="267" max="267" width="18.42578125" style="3" customWidth="1"/>
    <col min="268" max="269" width="11.140625" style="3" customWidth="1"/>
    <col min="270" max="270" width="11.42578125" style="3" bestFit="1" customWidth="1"/>
    <col min="271" max="271" width="14.7109375" style="3" customWidth="1"/>
    <col min="272" max="512" width="9.140625" style="3"/>
    <col min="513" max="513" width="11.140625" style="3" customWidth="1"/>
    <col min="514" max="514" width="71.5703125" style="3" customWidth="1"/>
    <col min="515" max="515" width="18.7109375" style="3" customWidth="1"/>
    <col min="516" max="516" width="16.42578125" style="3" customWidth="1"/>
    <col min="517" max="517" width="19.5703125" style="3" customWidth="1"/>
    <col min="518" max="518" width="17.5703125" style="3" customWidth="1"/>
    <col min="519" max="519" width="18.140625" style="3" customWidth="1"/>
    <col min="520" max="520" width="18" style="3" customWidth="1"/>
    <col min="521" max="521" width="18.140625" style="3" customWidth="1"/>
    <col min="522" max="522" width="17.28515625" style="3" customWidth="1"/>
    <col min="523" max="523" width="18.42578125" style="3" customWidth="1"/>
    <col min="524" max="525" width="11.140625" style="3" customWidth="1"/>
    <col min="526" max="526" width="11.42578125" style="3" bestFit="1" customWidth="1"/>
    <col min="527" max="527" width="14.7109375" style="3" customWidth="1"/>
    <col min="528" max="768" width="9.140625" style="3"/>
    <col min="769" max="769" width="11.140625" style="3" customWidth="1"/>
    <col min="770" max="770" width="71.5703125" style="3" customWidth="1"/>
    <col min="771" max="771" width="18.7109375" style="3" customWidth="1"/>
    <col min="772" max="772" width="16.42578125" style="3" customWidth="1"/>
    <col min="773" max="773" width="19.5703125" style="3" customWidth="1"/>
    <col min="774" max="774" width="17.5703125" style="3" customWidth="1"/>
    <col min="775" max="775" width="18.140625" style="3" customWidth="1"/>
    <col min="776" max="776" width="18" style="3" customWidth="1"/>
    <col min="777" max="777" width="18.140625" style="3" customWidth="1"/>
    <col min="778" max="778" width="17.28515625" style="3" customWidth="1"/>
    <col min="779" max="779" width="18.42578125" style="3" customWidth="1"/>
    <col min="780" max="781" width="11.140625" style="3" customWidth="1"/>
    <col min="782" max="782" width="11.42578125" style="3" bestFit="1" customWidth="1"/>
    <col min="783" max="783" width="14.7109375" style="3" customWidth="1"/>
    <col min="784" max="1024" width="9.140625" style="3"/>
    <col min="1025" max="1025" width="11.140625" style="3" customWidth="1"/>
    <col min="1026" max="1026" width="71.5703125" style="3" customWidth="1"/>
    <col min="1027" max="1027" width="18.7109375" style="3" customWidth="1"/>
    <col min="1028" max="1028" width="16.42578125" style="3" customWidth="1"/>
    <col min="1029" max="1029" width="19.5703125" style="3" customWidth="1"/>
    <col min="1030" max="1030" width="17.5703125" style="3" customWidth="1"/>
    <col min="1031" max="1031" width="18.140625" style="3" customWidth="1"/>
    <col min="1032" max="1032" width="18" style="3" customWidth="1"/>
    <col min="1033" max="1033" width="18.140625" style="3" customWidth="1"/>
    <col min="1034" max="1034" width="17.28515625" style="3" customWidth="1"/>
    <col min="1035" max="1035" width="18.42578125" style="3" customWidth="1"/>
    <col min="1036" max="1037" width="11.140625" style="3" customWidth="1"/>
    <col min="1038" max="1038" width="11.42578125" style="3" bestFit="1" customWidth="1"/>
    <col min="1039" max="1039" width="14.7109375" style="3" customWidth="1"/>
    <col min="1040" max="1280" width="9.140625" style="3"/>
    <col min="1281" max="1281" width="11.140625" style="3" customWidth="1"/>
    <col min="1282" max="1282" width="71.5703125" style="3" customWidth="1"/>
    <col min="1283" max="1283" width="18.7109375" style="3" customWidth="1"/>
    <col min="1284" max="1284" width="16.42578125" style="3" customWidth="1"/>
    <col min="1285" max="1285" width="19.5703125" style="3" customWidth="1"/>
    <col min="1286" max="1286" width="17.5703125" style="3" customWidth="1"/>
    <col min="1287" max="1287" width="18.140625" style="3" customWidth="1"/>
    <col min="1288" max="1288" width="18" style="3" customWidth="1"/>
    <col min="1289" max="1289" width="18.140625" style="3" customWidth="1"/>
    <col min="1290" max="1290" width="17.28515625" style="3" customWidth="1"/>
    <col min="1291" max="1291" width="18.42578125" style="3" customWidth="1"/>
    <col min="1292" max="1293" width="11.140625" style="3" customWidth="1"/>
    <col min="1294" max="1294" width="11.42578125" style="3" bestFit="1" customWidth="1"/>
    <col min="1295" max="1295" width="14.7109375" style="3" customWidth="1"/>
    <col min="1296" max="1536" width="9.140625" style="3"/>
    <col min="1537" max="1537" width="11.140625" style="3" customWidth="1"/>
    <col min="1538" max="1538" width="71.5703125" style="3" customWidth="1"/>
    <col min="1539" max="1539" width="18.7109375" style="3" customWidth="1"/>
    <col min="1540" max="1540" width="16.42578125" style="3" customWidth="1"/>
    <col min="1541" max="1541" width="19.5703125" style="3" customWidth="1"/>
    <col min="1542" max="1542" width="17.5703125" style="3" customWidth="1"/>
    <col min="1543" max="1543" width="18.140625" style="3" customWidth="1"/>
    <col min="1544" max="1544" width="18" style="3" customWidth="1"/>
    <col min="1545" max="1545" width="18.140625" style="3" customWidth="1"/>
    <col min="1546" max="1546" width="17.28515625" style="3" customWidth="1"/>
    <col min="1547" max="1547" width="18.42578125" style="3" customWidth="1"/>
    <col min="1548" max="1549" width="11.140625" style="3" customWidth="1"/>
    <col min="1550" max="1550" width="11.42578125" style="3" bestFit="1" customWidth="1"/>
    <col min="1551" max="1551" width="14.7109375" style="3" customWidth="1"/>
    <col min="1552" max="1792" width="9.140625" style="3"/>
    <col min="1793" max="1793" width="11.140625" style="3" customWidth="1"/>
    <col min="1794" max="1794" width="71.5703125" style="3" customWidth="1"/>
    <col min="1795" max="1795" width="18.7109375" style="3" customWidth="1"/>
    <col min="1796" max="1796" width="16.42578125" style="3" customWidth="1"/>
    <col min="1797" max="1797" width="19.5703125" style="3" customWidth="1"/>
    <col min="1798" max="1798" width="17.5703125" style="3" customWidth="1"/>
    <col min="1799" max="1799" width="18.140625" style="3" customWidth="1"/>
    <col min="1800" max="1800" width="18" style="3" customWidth="1"/>
    <col min="1801" max="1801" width="18.140625" style="3" customWidth="1"/>
    <col min="1802" max="1802" width="17.28515625" style="3" customWidth="1"/>
    <col min="1803" max="1803" width="18.42578125" style="3" customWidth="1"/>
    <col min="1804" max="1805" width="11.140625" style="3" customWidth="1"/>
    <col min="1806" max="1806" width="11.42578125" style="3" bestFit="1" customWidth="1"/>
    <col min="1807" max="1807" width="14.7109375" style="3" customWidth="1"/>
    <col min="1808" max="2048" width="9.140625" style="3"/>
    <col min="2049" max="2049" width="11.140625" style="3" customWidth="1"/>
    <col min="2050" max="2050" width="71.5703125" style="3" customWidth="1"/>
    <col min="2051" max="2051" width="18.7109375" style="3" customWidth="1"/>
    <col min="2052" max="2052" width="16.42578125" style="3" customWidth="1"/>
    <col min="2053" max="2053" width="19.5703125" style="3" customWidth="1"/>
    <col min="2054" max="2054" width="17.5703125" style="3" customWidth="1"/>
    <col min="2055" max="2055" width="18.140625" style="3" customWidth="1"/>
    <col min="2056" max="2056" width="18" style="3" customWidth="1"/>
    <col min="2057" max="2057" width="18.140625" style="3" customWidth="1"/>
    <col min="2058" max="2058" width="17.28515625" style="3" customWidth="1"/>
    <col min="2059" max="2059" width="18.42578125" style="3" customWidth="1"/>
    <col min="2060" max="2061" width="11.140625" style="3" customWidth="1"/>
    <col min="2062" max="2062" width="11.42578125" style="3" bestFit="1" customWidth="1"/>
    <col min="2063" max="2063" width="14.7109375" style="3" customWidth="1"/>
    <col min="2064" max="2304" width="9.140625" style="3"/>
    <col min="2305" max="2305" width="11.140625" style="3" customWidth="1"/>
    <col min="2306" max="2306" width="71.5703125" style="3" customWidth="1"/>
    <col min="2307" max="2307" width="18.7109375" style="3" customWidth="1"/>
    <col min="2308" max="2308" width="16.42578125" style="3" customWidth="1"/>
    <col min="2309" max="2309" width="19.5703125" style="3" customWidth="1"/>
    <col min="2310" max="2310" width="17.5703125" style="3" customWidth="1"/>
    <col min="2311" max="2311" width="18.140625" style="3" customWidth="1"/>
    <col min="2312" max="2312" width="18" style="3" customWidth="1"/>
    <col min="2313" max="2313" width="18.140625" style="3" customWidth="1"/>
    <col min="2314" max="2314" width="17.28515625" style="3" customWidth="1"/>
    <col min="2315" max="2315" width="18.42578125" style="3" customWidth="1"/>
    <col min="2316" max="2317" width="11.140625" style="3" customWidth="1"/>
    <col min="2318" max="2318" width="11.42578125" style="3" bestFit="1" customWidth="1"/>
    <col min="2319" max="2319" width="14.7109375" style="3" customWidth="1"/>
    <col min="2320" max="2560" width="9.140625" style="3"/>
    <col min="2561" max="2561" width="11.140625" style="3" customWidth="1"/>
    <col min="2562" max="2562" width="71.5703125" style="3" customWidth="1"/>
    <col min="2563" max="2563" width="18.7109375" style="3" customWidth="1"/>
    <col min="2564" max="2564" width="16.42578125" style="3" customWidth="1"/>
    <col min="2565" max="2565" width="19.5703125" style="3" customWidth="1"/>
    <col min="2566" max="2566" width="17.5703125" style="3" customWidth="1"/>
    <col min="2567" max="2567" width="18.140625" style="3" customWidth="1"/>
    <col min="2568" max="2568" width="18" style="3" customWidth="1"/>
    <col min="2569" max="2569" width="18.140625" style="3" customWidth="1"/>
    <col min="2570" max="2570" width="17.28515625" style="3" customWidth="1"/>
    <col min="2571" max="2571" width="18.42578125" style="3" customWidth="1"/>
    <col min="2572" max="2573" width="11.140625" style="3" customWidth="1"/>
    <col min="2574" max="2574" width="11.42578125" style="3" bestFit="1" customWidth="1"/>
    <col min="2575" max="2575" width="14.7109375" style="3" customWidth="1"/>
    <col min="2576" max="2816" width="9.140625" style="3"/>
    <col min="2817" max="2817" width="11.140625" style="3" customWidth="1"/>
    <col min="2818" max="2818" width="71.5703125" style="3" customWidth="1"/>
    <col min="2819" max="2819" width="18.7109375" style="3" customWidth="1"/>
    <col min="2820" max="2820" width="16.42578125" style="3" customWidth="1"/>
    <col min="2821" max="2821" width="19.5703125" style="3" customWidth="1"/>
    <col min="2822" max="2822" width="17.5703125" style="3" customWidth="1"/>
    <col min="2823" max="2823" width="18.140625" style="3" customWidth="1"/>
    <col min="2824" max="2824" width="18" style="3" customWidth="1"/>
    <col min="2825" max="2825" width="18.140625" style="3" customWidth="1"/>
    <col min="2826" max="2826" width="17.28515625" style="3" customWidth="1"/>
    <col min="2827" max="2827" width="18.42578125" style="3" customWidth="1"/>
    <col min="2828" max="2829" width="11.140625" style="3" customWidth="1"/>
    <col min="2830" max="2830" width="11.42578125" style="3" bestFit="1" customWidth="1"/>
    <col min="2831" max="2831" width="14.7109375" style="3" customWidth="1"/>
    <col min="2832" max="3072" width="9.140625" style="3"/>
    <col min="3073" max="3073" width="11.140625" style="3" customWidth="1"/>
    <col min="3074" max="3074" width="71.5703125" style="3" customWidth="1"/>
    <col min="3075" max="3075" width="18.7109375" style="3" customWidth="1"/>
    <col min="3076" max="3076" width="16.42578125" style="3" customWidth="1"/>
    <col min="3077" max="3077" width="19.5703125" style="3" customWidth="1"/>
    <col min="3078" max="3078" width="17.5703125" style="3" customWidth="1"/>
    <col min="3079" max="3079" width="18.140625" style="3" customWidth="1"/>
    <col min="3080" max="3080" width="18" style="3" customWidth="1"/>
    <col min="3081" max="3081" width="18.140625" style="3" customWidth="1"/>
    <col min="3082" max="3082" width="17.28515625" style="3" customWidth="1"/>
    <col min="3083" max="3083" width="18.42578125" style="3" customWidth="1"/>
    <col min="3084" max="3085" width="11.140625" style="3" customWidth="1"/>
    <col min="3086" max="3086" width="11.42578125" style="3" bestFit="1" customWidth="1"/>
    <col min="3087" max="3087" width="14.7109375" style="3" customWidth="1"/>
    <col min="3088" max="3328" width="9.140625" style="3"/>
    <col min="3329" max="3329" width="11.140625" style="3" customWidth="1"/>
    <col min="3330" max="3330" width="71.5703125" style="3" customWidth="1"/>
    <col min="3331" max="3331" width="18.7109375" style="3" customWidth="1"/>
    <col min="3332" max="3332" width="16.42578125" style="3" customWidth="1"/>
    <col min="3333" max="3333" width="19.5703125" style="3" customWidth="1"/>
    <col min="3334" max="3334" width="17.5703125" style="3" customWidth="1"/>
    <col min="3335" max="3335" width="18.140625" style="3" customWidth="1"/>
    <col min="3336" max="3336" width="18" style="3" customWidth="1"/>
    <col min="3337" max="3337" width="18.140625" style="3" customWidth="1"/>
    <col min="3338" max="3338" width="17.28515625" style="3" customWidth="1"/>
    <col min="3339" max="3339" width="18.42578125" style="3" customWidth="1"/>
    <col min="3340" max="3341" width="11.140625" style="3" customWidth="1"/>
    <col min="3342" max="3342" width="11.42578125" style="3" bestFit="1" customWidth="1"/>
    <col min="3343" max="3343" width="14.7109375" style="3" customWidth="1"/>
    <col min="3344" max="3584" width="9.140625" style="3"/>
    <col min="3585" max="3585" width="11.140625" style="3" customWidth="1"/>
    <col min="3586" max="3586" width="71.5703125" style="3" customWidth="1"/>
    <col min="3587" max="3587" width="18.7109375" style="3" customWidth="1"/>
    <col min="3588" max="3588" width="16.42578125" style="3" customWidth="1"/>
    <col min="3589" max="3589" width="19.5703125" style="3" customWidth="1"/>
    <col min="3590" max="3590" width="17.5703125" style="3" customWidth="1"/>
    <col min="3591" max="3591" width="18.140625" style="3" customWidth="1"/>
    <col min="3592" max="3592" width="18" style="3" customWidth="1"/>
    <col min="3593" max="3593" width="18.140625" style="3" customWidth="1"/>
    <col min="3594" max="3594" width="17.28515625" style="3" customWidth="1"/>
    <col min="3595" max="3595" width="18.42578125" style="3" customWidth="1"/>
    <col min="3596" max="3597" width="11.140625" style="3" customWidth="1"/>
    <col min="3598" max="3598" width="11.42578125" style="3" bestFit="1" customWidth="1"/>
    <col min="3599" max="3599" width="14.7109375" style="3" customWidth="1"/>
    <col min="3600" max="3840" width="9.140625" style="3"/>
    <col min="3841" max="3841" width="11.140625" style="3" customWidth="1"/>
    <col min="3842" max="3842" width="71.5703125" style="3" customWidth="1"/>
    <col min="3843" max="3843" width="18.7109375" style="3" customWidth="1"/>
    <col min="3844" max="3844" width="16.42578125" style="3" customWidth="1"/>
    <col min="3845" max="3845" width="19.5703125" style="3" customWidth="1"/>
    <col min="3846" max="3846" width="17.5703125" style="3" customWidth="1"/>
    <col min="3847" max="3847" width="18.140625" style="3" customWidth="1"/>
    <col min="3848" max="3848" width="18" style="3" customWidth="1"/>
    <col min="3849" max="3849" width="18.140625" style="3" customWidth="1"/>
    <col min="3850" max="3850" width="17.28515625" style="3" customWidth="1"/>
    <col min="3851" max="3851" width="18.42578125" style="3" customWidth="1"/>
    <col min="3852" max="3853" width="11.140625" style="3" customWidth="1"/>
    <col min="3854" max="3854" width="11.42578125" style="3" bestFit="1" customWidth="1"/>
    <col min="3855" max="3855" width="14.7109375" style="3" customWidth="1"/>
    <col min="3856" max="4096" width="9.140625" style="3"/>
    <col min="4097" max="4097" width="11.140625" style="3" customWidth="1"/>
    <col min="4098" max="4098" width="71.5703125" style="3" customWidth="1"/>
    <col min="4099" max="4099" width="18.7109375" style="3" customWidth="1"/>
    <col min="4100" max="4100" width="16.42578125" style="3" customWidth="1"/>
    <col min="4101" max="4101" width="19.5703125" style="3" customWidth="1"/>
    <col min="4102" max="4102" width="17.5703125" style="3" customWidth="1"/>
    <col min="4103" max="4103" width="18.140625" style="3" customWidth="1"/>
    <col min="4104" max="4104" width="18" style="3" customWidth="1"/>
    <col min="4105" max="4105" width="18.140625" style="3" customWidth="1"/>
    <col min="4106" max="4106" width="17.28515625" style="3" customWidth="1"/>
    <col min="4107" max="4107" width="18.42578125" style="3" customWidth="1"/>
    <col min="4108" max="4109" width="11.140625" style="3" customWidth="1"/>
    <col min="4110" max="4110" width="11.42578125" style="3" bestFit="1" customWidth="1"/>
    <col min="4111" max="4111" width="14.7109375" style="3" customWidth="1"/>
    <col min="4112" max="4352" width="9.140625" style="3"/>
    <col min="4353" max="4353" width="11.140625" style="3" customWidth="1"/>
    <col min="4354" max="4354" width="71.5703125" style="3" customWidth="1"/>
    <col min="4355" max="4355" width="18.7109375" style="3" customWidth="1"/>
    <col min="4356" max="4356" width="16.42578125" style="3" customWidth="1"/>
    <col min="4357" max="4357" width="19.5703125" style="3" customWidth="1"/>
    <col min="4358" max="4358" width="17.5703125" style="3" customWidth="1"/>
    <col min="4359" max="4359" width="18.140625" style="3" customWidth="1"/>
    <col min="4360" max="4360" width="18" style="3" customWidth="1"/>
    <col min="4361" max="4361" width="18.140625" style="3" customWidth="1"/>
    <col min="4362" max="4362" width="17.28515625" style="3" customWidth="1"/>
    <col min="4363" max="4363" width="18.42578125" style="3" customWidth="1"/>
    <col min="4364" max="4365" width="11.140625" style="3" customWidth="1"/>
    <col min="4366" max="4366" width="11.42578125" style="3" bestFit="1" customWidth="1"/>
    <col min="4367" max="4367" width="14.7109375" style="3" customWidth="1"/>
    <col min="4368" max="4608" width="9.140625" style="3"/>
    <col min="4609" max="4609" width="11.140625" style="3" customWidth="1"/>
    <col min="4610" max="4610" width="71.5703125" style="3" customWidth="1"/>
    <col min="4611" max="4611" width="18.7109375" style="3" customWidth="1"/>
    <col min="4612" max="4612" width="16.42578125" style="3" customWidth="1"/>
    <col min="4613" max="4613" width="19.5703125" style="3" customWidth="1"/>
    <col min="4614" max="4614" width="17.5703125" style="3" customWidth="1"/>
    <col min="4615" max="4615" width="18.140625" style="3" customWidth="1"/>
    <col min="4616" max="4616" width="18" style="3" customWidth="1"/>
    <col min="4617" max="4617" width="18.140625" style="3" customWidth="1"/>
    <col min="4618" max="4618" width="17.28515625" style="3" customWidth="1"/>
    <col min="4619" max="4619" width="18.42578125" style="3" customWidth="1"/>
    <col min="4620" max="4621" width="11.140625" style="3" customWidth="1"/>
    <col min="4622" max="4622" width="11.42578125" style="3" bestFit="1" customWidth="1"/>
    <col min="4623" max="4623" width="14.7109375" style="3" customWidth="1"/>
    <col min="4624" max="4864" width="9.140625" style="3"/>
    <col min="4865" max="4865" width="11.140625" style="3" customWidth="1"/>
    <col min="4866" max="4866" width="71.5703125" style="3" customWidth="1"/>
    <col min="4867" max="4867" width="18.7109375" style="3" customWidth="1"/>
    <col min="4868" max="4868" width="16.42578125" style="3" customWidth="1"/>
    <col min="4869" max="4869" width="19.5703125" style="3" customWidth="1"/>
    <col min="4870" max="4870" width="17.5703125" style="3" customWidth="1"/>
    <col min="4871" max="4871" width="18.140625" style="3" customWidth="1"/>
    <col min="4872" max="4872" width="18" style="3" customWidth="1"/>
    <col min="4873" max="4873" width="18.140625" style="3" customWidth="1"/>
    <col min="4874" max="4874" width="17.28515625" style="3" customWidth="1"/>
    <col min="4875" max="4875" width="18.42578125" style="3" customWidth="1"/>
    <col min="4876" max="4877" width="11.140625" style="3" customWidth="1"/>
    <col min="4878" max="4878" width="11.42578125" style="3" bestFit="1" customWidth="1"/>
    <col min="4879" max="4879" width="14.7109375" style="3" customWidth="1"/>
    <col min="4880" max="5120" width="9.140625" style="3"/>
    <col min="5121" max="5121" width="11.140625" style="3" customWidth="1"/>
    <col min="5122" max="5122" width="71.5703125" style="3" customWidth="1"/>
    <col min="5123" max="5123" width="18.7109375" style="3" customWidth="1"/>
    <col min="5124" max="5124" width="16.42578125" style="3" customWidth="1"/>
    <col min="5125" max="5125" width="19.5703125" style="3" customWidth="1"/>
    <col min="5126" max="5126" width="17.5703125" style="3" customWidth="1"/>
    <col min="5127" max="5127" width="18.140625" style="3" customWidth="1"/>
    <col min="5128" max="5128" width="18" style="3" customWidth="1"/>
    <col min="5129" max="5129" width="18.140625" style="3" customWidth="1"/>
    <col min="5130" max="5130" width="17.28515625" style="3" customWidth="1"/>
    <col min="5131" max="5131" width="18.42578125" style="3" customWidth="1"/>
    <col min="5132" max="5133" width="11.140625" style="3" customWidth="1"/>
    <col min="5134" max="5134" width="11.42578125" style="3" bestFit="1" customWidth="1"/>
    <col min="5135" max="5135" width="14.7109375" style="3" customWidth="1"/>
    <col min="5136" max="5376" width="9.140625" style="3"/>
    <col min="5377" max="5377" width="11.140625" style="3" customWidth="1"/>
    <col min="5378" max="5378" width="71.5703125" style="3" customWidth="1"/>
    <col min="5379" max="5379" width="18.7109375" style="3" customWidth="1"/>
    <col min="5380" max="5380" width="16.42578125" style="3" customWidth="1"/>
    <col min="5381" max="5381" width="19.5703125" style="3" customWidth="1"/>
    <col min="5382" max="5382" width="17.5703125" style="3" customWidth="1"/>
    <col min="5383" max="5383" width="18.140625" style="3" customWidth="1"/>
    <col min="5384" max="5384" width="18" style="3" customWidth="1"/>
    <col min="5385" max="5385" width="18.140625" style="3" customWidth="1"/>
    <col min="5386" max="5386" width="17.28515625" style="3" customWidth="1"/>
    <col min="5387" max="5387" width="18.42578125" style="3" customWidth="1"/>
    <col min="5388" max="5389" width="11.140625" style="3" customWidth="1"/>
    <col min="5390" max="5390" width="11.42578125" style="3" bestFit="1" customWidth="1"/>
    <col min="5391" max="5391" width="14.7109375" style="3" customWidth="1"/>
    <col min="5392" max="5632" width="9.140625" style="3"/>
    <col min="5633" max="5633" width="11.140625" style="3" customWidth="1"/>
    <col min="5634" max="5634" width="71.5703125" style="3" customWidth="1"/>
    <col min="5635" max="5635" width="18.7109375" style="3" customWidth="1"/>
    <col min="5636" max="5636" width="16.42578125" style="3" customWidth="1"/>
    <col min="5637" max="5637" width="19.5703125" style="3" customWidth="1"/>
    <col min="5638" max="5638" width="17.5703125" style="3" customWidth="1"/>
    <col min="5639" max="5639" width="18.140625" style="3" customWidth="1"/>
    <col min="5640" max="5640" width="18" style="3" customWidth="1"/>
    <col min="5641" max="5641" width="18.140625" style="3" customWidth="1"/>
    <col min="5642" max="5642" width="17.28515625" style="3" customWidth="1"/>
    <col min="5643" max="5643" width="18.42578125" style="3" customWidth="1"/>
    <col min="5644" max="5645" width="11.140625" style="3" customWidth="1"/>
    <col min="5646" max="5646" width="11.42578125" style="3" bestFit="1" customWidth="1"/>
    <col min="5647" max="5647" width="14.7109375" style="3" customWidth="1"/>
    <col min="5648" max="5888" width="9.140625" style="3"/>
    <col min="5889" max="5889" width="11.140625" style="3" customWidth="1"/>
    <col min="5890" max="5890" width="71.5703125" style="3" customWidth="1"/>
    <col min="5891" max="5891" width="18.7109375" style="3" customWidth="1"/>
    <col min="5892" max="5892" width="16.42578125" style="3" customWidth="1"/>
    <col min="5893" max="5893" width="19.5703125" style="3" customWidth="1"/>
    <col min="5894" max="5894" width="17.5703125" style="3" customWidth="1"/>
    <col min="5895" max="5895" width="18.140625" style="3" customWidth="1"/>
    <col min="5896" max="5896" width="18" style="3" customWidth="1"/>
    <col min="5897" max="5897" width="18.140625" style="3" customWidth="1"/>
    <col min="5898" max="5898" width="17.28515625" style="3" customWidth="1"/>
    <col min="5899" max="5899" width="18.42578125" style="3" customWidth="1"/>
    <col min="5900" max="5901" width="11.140625" style="3" customWidth="1"/>
    <col min="5902" max="5902" width="11.42578125" style="3" bestFit="1" customWidth="1"/>
    <col min="5903" max="5903" width="14.7109375" style="3" customWidth="1"/>
    <col min="5904" max="6144" width="9.140625" style="3"/>
    <col min="6145" max="6145" width="11.140625" style="3" customWidth="1"/>
    <col min="6146" max="6146" width="71.5703125" style="3" customWidth="1"/>
    <col min="6147" max="6147" width="18.7109375" style="3" customWidth="1"/>
    <col min="6148" max="6148" width="16.42578125" style="3" customWidth="1"/>
    <col min="6149" max="6149" width="19.5703125" style="3" customWidth="1"/>
    <col min="6150" max="6150" width="17.5703125" style="3" customWidth="1"/>
    <col min="6151" max="6151" width="18.140625" style="3" customWidth="1"/>
    <col min="6152" max="6152" width="18" style="3" customWidth="1"/>
    <col min="6153" max="6153" width="18.140625" style="3" customWidth="1"/>
    <col min="6154" max="6154" width="17.28515625" style="3" customWidth="1"/>
    <col min="6155" max="6155" width="18.42578125" style="3" customWidth="1"/>
    <col min="6156" max="6157" width="11.140625" style="3" customWidth="1"/>
    <col min="6158" max="6158" width="11.42578125" style="3" bestFit="1" customWidth="1"/>
    <col min="6159" max="6159" width="14.7109375" style="3" customWidth="1"/>
    <col min="6160" max="6400" width="9.140625" style="3"/>
    <col min="6401" max="6401" width="11.140625" style="3" customWidth="1"/>
    <col min="6402" max="6402" width="71.5703125" style="3" customWidth="1"/>
    <col min="6403" max="6403" width="18.7109375" style="3" customWidth="1"/>
    <col min="6404" max="6404" width="16.42578125" style="3" customWidth="1"/>
    <col min="6405" max="6405" width="19.5703125" style="3" customWidth="1"/>
    <col min="6406" max="6406" width="17.5703125" style="3" customWidth="1"/>
    <col min="6407" max="6407" width="18.140625" style="3" customWidth="1"/>
    <col min="6408" max="6408" width="18" style="3" customWidth="1"/>
    <col min="6409" max="6409" width="18.140625" style="3" customWidth="1"/>
    <col min="6410" max="6410" width="17.28515625" style="3" customWidth="1"/>
    <col min="6411" max="6411" width="18.42578125" style="3" customWidth="1"/>
    <col min="6412" max="6413" width="11.140625" style="3" customWidth="1"/>
    <col min="6414" max="6414" width="11.42578125" style="3" bestFit="1" customWidth="1"/>
    <col min="6415" max="6415" width="14.7109375" style="3" customWidth="1"/>
    <col min="6416" max="6656" width="9.140625" style="3"/>
    <col min="6657" max="6657" width="11.140625" style="3" customWidth="1"/>
    <col min="6658" max="6658" width="71.5703125" style="3" customWidth="1"/>
    <col min="6659" max="6659" width="18.7109375" style="3" customWidth="1"/>
    <col min="6660" max="6660" width="16.42578125" style="3" customWidth="1"/>
    <col min="6661" max="6661" width="19.5703125" style="3" customWidth="1"/>
    <col min="6662" max="6662" width="17.5703125" style="3" customWidth="1"/>
    <col min="6663" max="6663" width="18.140625" style="3" customWidth="1"/>
    <col min="6664" max="6664" width="18" style="3" customWidth="1"/>
    <col min="6665" max="6665" width="18.140625" style="3" customWidth="1"/>
    <col min="6666" max="6666" width="17.28515625" style="3" customWidth="1"/>
    <col min="6667" max="6667" width="18.42578125" style="3" customWidth="1"/>
    <col min="6668" max="6669" width="11.140625" style="3" customWidth="1"/>
    <col min="6670" max="6670" width="11.42578125" style="3" bestFit="1" customWidth="1"/>
    <col min="6671" max="6671" width="14.7109375" style="3" customWidth="1"/>
    <col min="6672" max="6912" width="9.140625" style="3"/>
    <col min="6913" max="6913" width="11.140625" style="3" customWidth="1"/>
    <col min="6914" max="6914" width="71.5703125" style="3" customWidth="1"/>
    <col min="6915" max="6915" width="18.7109375" style="3" customWidth="1"/>
    <col min="6916" max="6916" width="16.42578125" style="3" customWidth="1"/>
    <col min="6917" max="6917" width="19.5703125" style="3" customWidth="1"/>
    <col min="6918" max="6918" width="17.5703125" style="3" customWidth="1"/>
    <col min="6919" max="6919" width="18.140625" style="3" customWidth="1"/>
    <col min="6920" max="6920" width="18" style="3" customWidth="1"/>
    <col min="6921" max="6921" width="18.140625" style="3" customWidth="1"/>
    <col min="6922" max="6922" width="17.28515625" style="3" customWidth="1"/>
    <col min="6923" max="6923" width="18.42578125" style="3" customWidth="1"/>
    <col min="6924" max="6925" width="11.140625" style="3" customWidth="1"/>
    <col min="6926" max="6926" width="11.42578125" style="3" bestFit="1" customWidth="1"/>
    <col min="6927" max="6927" width="14.7109375" style="3" customWidth="1"/>
    <col min="6928" max="7168" width="9.140625" style="3"/>
    <col min="7169" max="7169" width="11.140625" style="3" customWidth="1"/>
    <col min="7170" max="7170" width="71.5703125" style="3" customWidth="1"/>
    <col min="7171" max="7171" width="18.7109375" style="3" customWidth="1"/>
    <col min="7172" max="7172" width="16.42578125" style="3" customWidth="1"/>
    <col min="7173" max="7173" width="19.5703125" style="3" customWidth="1"/>
    <col min="7174" max="7174" width="17.5703125" style="3" customWidth="1"/>
    <col min="7175" max="7175" width="18.140625" style="3" customWidth="1"/>
    <col min="7176" max="7176" width="18" style="3" customWidth="1"/>
    <col min="7177" max="7177" width="18.140625" style="3" customWidth="1"/>
    <col min="7178" max="7178" width="17.28515625" style="3" customWidth="1"/>
    <col min="7179" max="7179" width="18.42578125" style="3" customWidth="1"/>
    <col min="7180" max="7181" width="11.140625" style="3" customWidth="1"/>
    <col min="7182" max="7182" width="11.42578125" style="3" bestFit="1" customWidth="1"/>
    <col min="7183" max="7183" width="14.7109375" style="3" customWidth="1"/>
    <col min="7184" max="7424" width="9.140625" style="3"/>
    <col min="7425" max="7425" width="11.140625" style="3" customWidth="1"/>
    <col min="7426" max="7426" width="71.5703125" style="3" customWidth="1"/>
    <col min="7427" max="7427" width="18.7109375" style="3" customWidth="1"/>
    <col min="7428" max="7428" width="16.42578125" style="3" customWidth="1"/>
    <col min="7429" max="7429" width="19.5703125" style="3" customWidth="1"/>
    <col min="7430" max="7430" width="17.5703125" style="3" customWidth="1"/>
    <col min="7431" max="7431" width="18.140625" style="3" customWidth="1"/>
    <col min="7432" max="7432" width="18" style="3" customWidth="1"/>
    <col min="7433" max="7433" width="18.140625" style="3" customWidth="1"/>
    <col min="7434" max="7434" width="17.28515625" style="3" customWidth="1"/>
    <col min="7435" max="7435" width="18.42578125" style="3" customWidth="1"/>
    <col min="7436" max="7437" width="11.140625" style="3" customWidth="1"/>
    <col min="7438" max="7438" width="11.42578125" style="3" bestFit="1" customWidth="1"/>
    <col min="7439" max="7439" width="14.7109375" style="3" customWidth="1"/>
    <col min="7440" max="7680" width="9.140625" style="3"/>
    <col min="7681" max="7681" width="11.140625" style="3" customWidth="1"/>
    <col min="7682" max="7682" width="71.5703125" style="3" customWidth="1"/>
    <col min="7683" max="7683" width="18.7109375" style="3" customWidth="1"/>
    <col min="7684" max="7684" width="16.42578125" style="3" customWidth="1"/>
    <col min="7685" max="7685" width="19.5703125" style="3" customWidth="1"/>
    <col min="7686" max="7686" width="17.5703125" style="3" customWidth="1"/>
    <col min="7687" max="7687" width="18.140625" style="3" customWidth="1"/>
    <col min="7688" max="7688" width="18" style="3" customWidth="1"/>
    <col min="7689" max="7689" width="18.140625" style="3" customWidth="1"/>
    <col min="7690" max="7690" width="17.28515625" style="3" customWidth="1"/>
    <col min="7691" max="7691" width="18.42578125" style="3" customWidth="1"/>
    <col min="7692" max="7693" width="11.140625" style="3" customWidth="1"/>
    <col min="7694" max="7694" width="11.42578125" style="3" bestFit="1" customWidth="1"/>
    <col min="7695" max="7695" width="14.7109375" style="3" customWidth="1"/>
    <col min="7696" max="7936" width="9.140625" style="3"/>
    <col min="7937" max="7937" width="11.140625" style="3" customWidth="1"/>
    <col min="7938" max="7938" width="71.5703125" style="3" customWidth="1"/>
    <col min="7939" max="7939" width="18.7109375" style="3" customWidth="1"/>
    <col min="7940" max="7940" width="16.42578125" style="3" customWidth="1"/>
    <col min="7941" max="7941" width="19.5703125" style="3" customWidth="1"/>
    <col min="7942" max="7942" width="17.5703125" style="3" customWidth="1"/>
    <col min="7943" max="7943" width="18.140625" style="3" customWidth="1"/>
    <col min="7944" max="7944" width="18" style="3" customWidth="1"/>
    <col min="7945" max="7945" width="18.140625" style="3" customWidth="1"/>
    <col min="7946" max="7946" width="17.28515625" style="3" customWidth="1"/>
    <col min="7947" max="7947" width="18.42578125" style="3" customWidth="1"/>
    <col min="7948" max="7949" width="11.140625" style="3" customWidth="1"/>
    <col min="7950" max="7950" width="11.42578125" style="3" bestFit="1" customWidth="1"/>
    <col min="7951" max="7951" width="14.7109375" style="3" customWidth="1"/>
    <col min="7952" max="8192" width="9.140625" style="3"/>
    <col min="8193" max="8193" width="11.140625" style="3" customWidth="1"/>
    <col min="8194" max="8194" width="71.5703125" style="3" customWidth="1"/>
    <col min="8195" max="8195" width="18.7109375" style="3" customWidth="1"/>
    <col min="8196" max="8196" width="16.42578125" style="3" customWidth="1"/>
    <col min="8197" max="8197" width="19.5703125" style="3" customWidth="1"/>
    <col min="8198" max="8198" width="17.5703125" style="3" customWidth="1"/>
    <col min="8199" max="8199" width="18.140625" style="3" customWidth="1"/>
    <col min="8200" max="8200" width="18" style="3" customWidth="1"/>
    <col min="8201" max="8201" width="18.140625" style="3" customWidth="1"/>
    <col min="8202" max="8202" width="17.28515625" style="3" customWidth="1"/>
    <col min="8203" max="8203" width="18.42578125" style="3" customWidth="1"/>
    <col min="8204" max="8205" width="11.140625" style="3" customWidth="1"/>
    <col min="8206" max="8206" width="11.42578125" style="3" bestFit="1" customWidth="1"/>
    <col min="8207" max="8207" width="14.7109375" style="3" customWidth="1"/>
    <col min="8208" max="8448" width="9.140625" style="3"/>
    <col min="8449" max="8449" width="11.140625" style="3" customWidth="1"/>
    <col min="8450" max="8450" width="71.5703125" style="3" customWidth="1"/>
    <col min="8451" max="8451" width="18.7109375" style="3" customWidth="1"/>
    <col min="8452" max="8452" width="16.42578125" style="3" customWidth="1"/>
    <col min="8453" max="8453" width="19.5703125" style="3" customWidth="1"/>
    <col min="8454" max="8454" width="17.5703125" style="3" customWidth="1"/>
    <col min="8455" max="8455" width="18.140625" style="3" customWidth="1"/>
    <col min="8456" max="8456" width="18" style="3" customWidth="1"/>
    <col min="8457" max="8457" width="18.140625" style="3" customWidth="1"/>
    <col min="8458" max="8458" width="17.28515625" style="3" customWidth="1"/>
    <col min="8459" max="8459" width="18.42578125" style="3" customWidth="1"/>
    <col min="8460" max="8461" width="11.140625" style="3" customWidth="1"/>
    <col min="8462" max="8462" width="11.42578125" style="3" bestFit="1" customWidth="1"/>
    <col min="8463" max="8463" width="14.7109375" style="3" customWidth="1"/>
    <col min="8464" max="8704" width="9.140625" style="3"/>
    <col min="8705" max="8705" width="11.140625" style="3" customWidth="1"/>
    <col min="8706" max="8706" width="71.5703125" style="3" customWidth="1"/>
    <col min="8707" max="8707" width="18.7109375" style="3" customWidth="1"/>
    <col min="8708" max="8708" width="16.42578125" style="3" customWidth="1"/>
    <col min="8709" max="8709" width="19.5703125" style="3" customWidth="1"/>
    <col min="8710" max="8710" width="17.5703125" style="3" customWidth="1"/>
    <col min="8711" max="8711" width="18.140625" style="3" customWidth="1"/>
    <col min="8712" max="8712" width="18" style="3" customWidth="1"/>
    <col min="8713" max="8713" width="18.140625" style="3" customWidth="1"/>
    <col min="8714" max="8714" width="17.28515625" style="3" customWidth="1"/>
    <col min="8715" max="8715" width="18.42578125" style="3" customWidth="1"/>
    <col min="8716" max="8717" width="11.140625" style="3" customWidth="1"/>
    <col min="8718" max="8718" width="11.42578125" style="3" bestFit="1" customWidth="1"/>
    <col min="8719" max="8719" width="14.7109375" style="3" customWidth="1"/>
    <col min="8720" max="8960" width="9.140625" style="3"/>
    <col min="8961" max="8961" width="11.140625" style="3" customWidth="1"/>
    <col min="8962" max="8962" width="71.5703125" style="3" customWidth="1"/>
    <col min="8963" max="8963" width="18.7109375" style="3" customWidth="1"/>
    <col min="8964" max="8964" width="16.42578125" style="3" customWidth="1"/>
    <col min="8965" max="8965" width="19.5703125" style="3" customWidth="1"/>
    <col min="8966" max="8966" width="17.5703125" style="3" customWidth="1"/>
    <col min="8967" max="8967" width="18.140625" style="3" customWidth="1"/>
    <col min="8968" max="8968" width="18" style="3" customWidth="1"/>
    <col min="8969" max="8969" width="18.140625" style="3" customWidth="1"/>
    <col min="8970" max="8970" width="17.28515625" style="3" customWidth="1"/>
    <col min="8971" max="8971" width="18.42578125" style="3" customWidth="1"/>
    <col min="8972" max="8973" width="11.140625" style="3" customWidth="1"/>
    <col min="8974" max="8974" width="11.42578125" style="3" bestFit="1" customWidth="1"/>
    <col min="8975" max="8975" width="14.7109375" style="3" customWidth="1"/>
    <col min="8976" max="9216" width="9.140625" style="3"/>
    <col min="9217" max="9217" width="11.140625" style="3" customWidth="1"/>
    <col min="9218" max="9218" width="71.5703125" style="3" customWidth="1"/>
    <col min="9219" max="9219" width="18.7109375" style="3" customWidth="1"/>
    <col min="9220" max="9220" width="16.42578125" style="3" customWidth="1"/>
    <col min="9221" max="9221" width="19.5703125" style="3" customWidth="1"/>
    <col min="9222" max="9222" width="17.5703125" style="3" customWidth="1"/>
    <col min="9223" max="9223" width="18.140625" style="3" customWidth="1"/>
    <col min="9224" max="9224" width="18" style="3" customWidth="1"/>
    <col min="9225" max="9225" width="18.140625" style="3" customWidth="1"/>
    <col min="9226" max="9226" width="17.28515625" style="3" customWidth="1"/>
    <col min="9227" max="9227" width="18.42578125" style="3" customWidth="1"/>
    <col min="9228" max="9229" width="11.140625" style="3" customWidth="1"/>
    <col min="9230" max="9230" width="11.42578125" style="3" bestFit="1" customWidth="1"/>
    <col min="9231" max="9231" width="14.7109375" style="3" customWidth="1"/>
    <col min="9232" max="9472" width="9.140625" style="3"/>
    <col min="9473" max="9473" width="11.140625" style="3" customWidth="1"/>
    <col min="9474" max="9474" width="71.5703125" style="3" customWidth="1"/>
    <col min="9475" max="9475" width="18.7109375" style="3" customWidth="1"/>
    <col min="9476" max="9476" width="16.42578125" style="3" customWidth="1"/>
    <col min="9477" max="9477" width="19.5703125" style="3" customWidth="1"/>
    <col min="9478" max="9478" width="17.5703125" style="3" customWidth="1"/>
    <col min="9479" max="9479" width="18.140625" style="3" customWidth="1"/>
    <col min="9480" max="9480" width="18" style="3" customWidth="1"/>
    <col min="9481" max="9481" width="18.140625" style="3" customWidth="1"/>
    <col min="9482" max="9482" width="17.28515625" style="3" customWidth="1"/>
    <col min="9483" max="9483" width="18.42578125" style="3" customWidth="1"/>
    <col min="9484" max="9485" width="11.140625" style="3" customWidth="1"/>
    <col min="9486" max="9486" width="11.42578125" style="3" bestFit="1" customWidth="1"/>
    <col min="9487" max="9487" width="14.7109375" style="3" customWidth="1"/>
    <col min="9488" max="9728" width="9.140625" style="3"/>
    <col min="9729" max="9729" width="11.140625" style="3" customWidth="1"/>
    <col min="9730" max="9730" width="71.5703125" style="3" customWidth="1"/>
    <col min="9731" max="9731" width="18.7109375" style="3" customWidth="1"/>
    <col min="9732" max="9732" width="16.42578125" style="3" customWidth="1"/>
    <col min="9733" max="9733" width="19.5703125" style="3" customWidth="1"/>
    <col min="9734" max="9734" width="17.5703125" style="3" customWidth="1"/>
    <col min="9735" max="9735" width="18.140625" style="3" customWidth="1"/>
    <col min="9736" max="9736" width="18" style="3" customWidth="1"/>
    <col min="9737" max="9737" width="18.140625" style="3" customWidth="1"/>
    <col min="9738" max="9738" width="17.28515625" style="3" customWidth="1"/>
    <col min="9739" max="9739" width="18.42578125" style="3" customWidth="1"/>
    <col min="9740" max="9741" width="11.140625" style="3" customWidth="1"/>
    <col min="9742" max="9742" width="11.42578125" style="3" bestFit="1" customWidth="1"/>
    <col min="9743" max="9743" width="14.7109375" style="3" customWidth="1"/>
    <col min="9744" max="9984" width="9.140625" style="3"/>
    <col min="9985" max="9985" width="11.140625" style="3" customWidth="1"/>
    <col min="9986" max="9986" width="71.5703125" style="3" customWidth="1"/>
    <col min="9987" max="9987" width="18.7109375" style="3" customWidth="1"/>
    <col min="9988" max="9988" width="16.42578125" style="3" customWidth="1"/>
    <col min="9989" max="9989" width="19.5703125" style="3" customWidth="1"/>
    <col min="9990" max="9990" width="17.5703125" style="3" customWidth="1"/>
    <col min="9991" max="9991" width="18.140625" style="3" customWidth="1"/>
    <col min="9992" max="9992" width="18" style="3" customWidth="1"/>
    <col min="9993" max="9993" width="18.140625" style="3" customWidth="1"/>
    <col min="9994" max="9994" width="17.28515625" style="3" customWidth="1"/>
    <col min="9995" max="9995" width="18.42578125" style="3" customWidth="1"/>
    <col min="9996" max="9997" width="11.140625" style="3" customWidth="1"/>
    <col min="9998" max="9998" width="11.42578125" style="3" bestFit="1" customWidth="1"/>
    <col min="9999" max="9999" width="14.7109375" style="3" customWidth="1"/>
    <col min="10000" max="10240" width="9.140625" style="3"/>
    <col min="10241" max="10241" width="11.140625" style="3" customWidth="1"/>
    <col min="10242" max="10242" width="71.5703125" style="3" customWidth="1"/>
    <col min="10243" max="10243" width="18.7109375" style="3" customWidth="1"/>
    <col min="10244" max="10244" width="16.42578125" style="3" customWidth="1"/>
    <col min="10245" max="10245" width="19.5703125" style="3" customWidth="1"/>
    <col min="10246" max="10246" width="17.5703125" style="3" customWidth="1"/>
    <col min="10247" max="10247" width="18.140625" style="3" customWidth="1"/>
    <col min="10248" max="10248" width="18" style="3" customWidth="1"/>
    <col min="10249" max="10249" width="18.140625" style="3" customWidth="1"/>
    <col min="10250" max="10250" width="17.28515625" style="3" customWidth="1"/>
    <col min="10251" max="10251" width="18.42578125" style="3" customWidth="1"/>
    <col min="10252" max="10253" width="11.140625" style="3" customWidth="1"/>
    <col min="10254" max="10254" width="11.42578125" style="3" bestFit="1" customWidth="1"/>
    <col min="10255" max="10255" width="14.7109375" style="3" customWidth="1"/>
    <col min="10256" max="10496" width="9.140625" style="3"/>
    <col min="10497" max="10497" width="11.140625" style="3" customWidth="1"/>
    <col min="10498" max="10498" width="71.5703125" style="3" customWidth="1"/>
    <col min="10499" max="10499" width="18.7109375" style="3" customWidth="1"/>
    <col min="10500" max="10500" width="16.42578125" style="3" customWidth="1"/>
    <col min="10501" max="10501" width="19.5703125" style="3" customWidth="1"/>
    <col min="10502" max="10502" width="17.5703125" style="3" customWidth="1"/>
    <col min="10503" max="10503" width="18.140625" style="3" customWidth="1"/>
    <col min="10504" max="10504" width="18" style="3" customWidth="1"/>
    <col min="10505" max="10505" width="18.140625" style="3" customWidth="1"/>
    <col min="10506" max="10506" width="17.28515625" style="3" customWidth="1"/>
    <col min="10507" max="10507" width="18.42578125" style="3" customWidth="1"/>
    <col min="10508" max="10509" width="11.140625" style="3" customWidth="1"/>
    <col min="10510" max="10510" width="11.42578125" style="3" bestFit="1" customWidth="1"/>
    <col min="10511" max="10511" width="14.7109375" style="3" customWidth="1"/>
    <col min="10512" max="10752" width="9.140625" style="3"/>
    <col min="10753" max="10753" width="11.140625" style="3" customWidth="1"/>
    <col min="10754" max="10754" width="71.5703125" style="3" customWidth="1"/>
    <col min="10755" max="10755" width="18.7109375" style="3" customWidth="1"/>
    <col min="10756" max="10756" width="16.42578125" style="3" customWidth="1"/>
    <col min="10757" max="10757" width="19.5703125" style="3" customWidth="1"/>
    <col min="10758" max="10758" width="17.5703125" style="3" customWidth="1"/>
    <col min="10759" max="10759" width="18.140625" style="3" customWidth="1"/>
    <col min="10760" max="10760" width="18" style="3" customWidth="1"/>
    <col min="10761" max="10761" width="18.140625" style="3" customWidth="1"/>
    <col min="10762" max="10762" width="17.28515625" style="3" customWidth="1"/>
    <col min="10763" max="10763" width="18.42578125" style="3" customWidth="1"/>
    <col min="10764" max="10765" width="11.140625" style="3" customWidth="1"/>
    <col min="10766" max="10766" width="11.42578125" style="3" bestFit="1" customWidth="1"/>
    <col min="10767" max="10767" width="14.7109375" style="3" customWidth="1"/>
    <col min="10768" max="11008" width="9.140625" style="3"/>
    <col min="11009" max="11009" width="11.140625" style="3" customWidth="1"/>
    <col min="11010" max="11010" width="71.5703125" style="3" customWidth="1"/>
    <col min="11011" max="11011" width="18.7109375" style="3" customWidth="1"/>
    <col min="11012" max="11012" width="16.42578125" style="3" customWidth="1"/>
    <col min="11013" max="11013" width="19.5703125" style="3" customWidth="1"/>
    <col min="11014" max="11014" width="17.5703125" style="3" customWidth="1"/>
    <col min="11015" max="11015" width="18.140625" style="3" customWidth="1"/>
    <col min="11016" max="11016" width="18" style="3" customWidth="1"/>
    <col min="11017" max="11017" width="18.140625" style="3" customWidth="1"/>
    <col min="11018" max="11018" width="17.28515625" style="3" customWidth="1"/>
    <col min="11019" max="11019" width="18.42578125" style="3" customWidth="1"/>
    <col min="11020" max="11021" width="11.140625" style="3" customWidth="1"/>
    <col min="11022" max="11022" width="11.42578125" style="3" bestFit="1" customWidth="1"/>
    <col min="11023" max="11023" width="14.7109375" style="3" customWidth="1"/>
    <col min="11024" max="11264" width="9.140625" style="3"/>
    <col min="11265" max="11265" width="11.140625" style="3" customWidth="1"/>
    <col min="11266" max="11266" width="71.5703125" style="3" customWidth="1"/>
    <col min="11267" max="11267" width="18.7109375" style="3" customWidth="1"/>
    <col min="11268" max="11268" width="16.42578125" style="3" customWidth="1"/>
    <col min="11269" max="11269" width="19.5703125" style="3" customWidth="1"/>
    <col min="11270" max="11270" width="17.5703125" style="3" customWidth="1"/>
    <col min="11271" max="11271" width="18.140625" style="3" customWidth="1"/>
    <col min="11272" max="11272" width="18" style="3" customWidth="1"/>
    <col min="11273" max="11273" width="18.140625" style="3" customWidth="1"/>
    <col min="11274" max="11274" width="17.28515625" style="3" customWidth="1"/>
    <col min="11275" max="11275" width="18.42578125" style="3" customWidth="1"/>
    <col min="11276" max="11277" width="11.140625" style="3" customWidth="1"/>
    <col min="11278" max="11278" width="11.42578125" style="3" bestFit="1" customWidth="1"/>
    <col min="11279" max="11279" width="14.7109375" style="3" customWidth="1"/>
    <col min="11280" max="11520" width="9.140625" style="3"/>
    <col min="11521" max="11521" width="11.140625" style="3" customWidth="1"/>
    <col min="11522" max="11522" width="71.5703125" style="3" customWidth="1"/>
    <col min="11523" max="11523" width="18.7109375" style="3" customWidth="1"/>
    <col min="11524" max="11524" width="16.42578125" style="3" customWidth="1"/>
    <col min="11525" max="11525" width="19.5703125" style="3" customWidth="1"/>
    <col min="11526" max="11526" width="17.5703125" style="3" customWidth="1"/>
    <col min="11527" max="11527" width="18.140625" style="3" customWidth="1"/>
    <col min="11528" max="11528" width="18" style="3" customWidth="1"/>
    <col min="11529" max="11529" width="18.140625" style="3" customWidth="1"/>
    <col min="11530" max="11530" width="17.28515625" style="3" customWidth="1"/>
    <col min="11531" max="11531" width="18.42578125" style="3" customWidth="1"/>
    <col min="11532" max="11533" width="11.140625" style="3" customWidth="1"/>
    <col min="11534" max="11534" width="11.42578125" style="3" bestFit="1" customWidth="1"/>
    <col min="11535" max="11535" width="14.7109375" style="3" customWidth="1"/>
    <col min="11536" max="11776" width="9.140625" style="3"/>
    <col min="11777" max="11777" width="11.140625" style="3" customWidth="1"/>
    <col min="11778" max="11778" width="71.5703125" style="3" customWidth="1"/>
    <col min="11779" max="11779" width="18.7109375" style="3" customWidth="1"/>
    <col min="11780" max="11780" width="16.42578125" style="3" customWidth="1"/>
    <col min="11781" max="11781" width="19.5703125" style="3" customWidth="1"/>
    <col min="11782" max="11782" width="17.5703125" style="3" customWidth="1"/>
    <col min="11783" max="11783" width="18.140625" style="3" customWidth="1"/>
    <col min="11784" max="11784" width="18" style="3" customWidth="1"/>
    <col min="11785" max="11785" width="18.140625" style="3" customWidth="1"/>
    <col min="11786" max="11786" width="17.28515625" style="3" customWidth="1"/>
    <col min="11787" max="11787" width="18.42578125" style="3" customWidth="1"/>
    <col min="11788" max="11789" width="11.140625" style="3" customWidth="1"/>
    <col min="11790" max="11790" width="11.42578125" style="3" bestFit="1" customWidth="1"/>
    <col min="11791" max="11791" width="14.7109375" style="3" customWidth="1"/>
    <col min="11792" max="12032" width="9.140625" style="3"/>
    <col min="12033" max="12033" width="11.140625" style="3" customWidth="1"/>
    <col min="12034" max="12034" width="71.5703125" style="3" customWidth="1"/>
    <col min="12035" max="12035" width="18.7109375" style="3" customWidth="1"/>
    <col min="12036" max="12036" width="16.42578125" style="3" customWidth="1"/>
    <col min="12037" max="12037" width="19.5703125" style="3" customWidth="1"/>
    <col min="12038" max="12038" width="17.5703125" style="3" customWidth="1"/>
    <col min="12039" max="12039" width="18.140625" style="3" customWidth="1"/>
    <col min="12040" max="12040" width="18" style="3" customWidth="1"/>
    <col min="12041" max="12041" width="18.140625" style="3" customWidth="1"/>
    <col min="12042" max="12042" width="17.28515625" style="3" customWidth="1"/>
    <col min="12043" max="12043" width="18.42578125" style="3" customWidth="1"/>
    <col min="12044" max="12045" width="11.140625" style="3" customWidth="1"/>
    <col min="12046" max="12046" width="11.42578125" style="3" bestFit="1" customWidth="1"/>
    <col min="12047" max="12047" width="14.7109375" style="3" customWidth="1"/>
    <col min="12048" max="12288" width="9.140625" style="3"/>
    <col min="12289" max="12289" width="11.140625" style="3" customWidth="1"/>
    <col min="12290" max="12290" width="71.5703125" style="3" customWidth="1"/>
    <col min="12291" max="12291" width="18.7109375" style="3" customWidth="1"/>
    <col min="12292" max="12292" width="16.42578125" style="3" customWidth="1"/>
    <col min="12293" max="12293" width="19.5703125" style="3" customWidth="1"/>
    <col min="12294" max="12294" width="17.5703125" style="3" customWidth="1"/>
    <col min="12295" max="12295" width="18.140625" style="3" customWidth="1"/>
    <col min="12296" max="12296" width="18" style="3" customWidth="1"/>
    <col min="12297" max="12297" width="18.140625" style="3" customWidth="1"/>
    <col min="12298" max="12298" width="17.28515625" style="3" customWidth="1"/>
    <col min="12299" max="12299" width="18.42578125" style="3" customWidth="1"/>
    <col min="12300" max="12301" width="11.140625" style="3" customWidth="1"/>
    <col min="12302" max="12302" width="11.42578125" style="3" bestFit="1" customWidth="1"/>
    <col min="12303" max="12303" width="14.7109375" style="3" customWidth="1"/>
    <col min="12304" max="12544" width="9.140625" style="3"/>
    <col min="12545" max="12545" width="11.140625" style="3" customWidth="1"/>
    <col min="12546" max="12546" width="71.5703125" style="3" customWidth="1"/>
    <col min="12547" max="12547" width="18.7109375" style="3" customWidth="1"/>
    <col min="12548" max="12548" width="16.42578125" style="3" customWidth="1"/>
    <col min="12549" max="12549" width="19.5703125" style="3" customWidth="1"/>
    <col min="12550" max="12550" width="17.5703125" style="3" customWidth="1"/>
    <col min="12551" max="12551" width="18.140625" style="3" customWidth="1"/>
    <col min="12552" max="12552" width="18" style="3" customWidth="1"/>
    <col min="12553" max="12553" width="18.140625" style="3" customWidth="1"/>
    <col min="12554" max="12554" width="17.28515625" style="3" customWidth="1"/>
    <col min="12555" max="12555" width="18.42578125" style="3" customWidth="1"/>
    <col min="12556" max="12557" width="11.140625" style="3" customWidth="1"/>
    <col min="12558" max="12558" width="11.42578125" style="3" bestFit="1" customWidth="1"/>
    <col min="12559" max="12559" width="14.7109375" style="3" customWidth="1"/>
    <col min="12560" max="12800" width="9.140625" style="3"/>
    <col min="12801" max="12801" width="11.140625" style="3" customWidth="1"/>
    <col min="12802" max="12802" width="71.5703125" style="3" customWidth="1"/>
    <col min="12803" max="12803" width="18.7109375" style="3" customWidth="1"/>
    <col min="12804" max="12804" width="16.42578125" style="3" customWidth="1"/>
    <col min="12805" max="12805" width="19.5703125" style="3" customWidth="1"/>
    <col min="12806" max="12806" width="17.5703125" style="3" customWidth="1"/>
    <col min="12807" max="12807" width="18.140625" style="3" customWidth="1"/>
    <col min="12808" max="12808" width="18" style="3" customWidth="1"/>
    <col min="12809" max="12809" width="18.140625" style="3" customWidth="1"/>
    <col min="12810" max="12810" width="17.28515625" style="3" customWidth="1"/>
    <col min="12811" max="12811" width="18.42578125" style="3" customWidth="1"/>
    <col min="12812" max="12813" width="11.140625" style="3" customWidth="1"/>
    <col min="12814" max="12814" width="11.42578125" style="3" bestFit="1" customWidth="1"/>
    <col min="12815" max="12815" width="14.7109375" style="3" customWidth="1"/>
    <col min="12816" max="13056" width="9.140625" style="3"/>
    <col min="13057" max="13057" width="11.140625" style="3" customWidth="1"/>
    <col min="13058" max="13058" width="71.5703125" style="3" customWidth="1"/>
    <col min="13059" max="13059" width="18.7109375" style="3" customWidth="1"/>
    <col min="13060" max="13060" width="16.42578125" style="3" customWidth="1"/>
    <col min="13061" max="13061" width="19.5703125" style="3" customWidth="1"/>
    <col min="13062" max="13062" width="17.5703125" style="3" customWidth="1"/>
    <col min="13063" max="13063" width="18.140625" style="3" customWidth="1"/>
    <col min="13064" max="13064" width="18" style="3" customWidth="1"/>
    <col min="13065" max="13065" width="18.140625" style="3" customWidth="1"/>
    <col min="13066" max="13066" width="17.28515625" style="3" customWidth="1"/>
    <col min="13067" max="13067" width="18.42578125" style="3" customWidth="1"/>
    <col min="13068" max="13069" width="11.140625" style="3" customWidth="1"/>
    <col min="13070" max="13070" width="11.42578125" style="3" bestFit="1" customWidth="1"/>
    <col min="13071" max="13071" width="14.7109375" style="3" customWidth="1"/>
    <col min="13072" max="13312" width="9.140625" style="3"/>
    <col min="13313" max="13313" width="11.140625" style="3" customWidth="1"/>
    <col min="13314" max="13314" width="71.5703125" style="3" customWidth="1"/>
    <col min="13315" max="13315" width="18.7109375" style="3" customWidth="1"/>
    <col min="13316" max="13316" width="16.42578125" style="3" customWidth="1"/>
    <col min="13317" max="13317" width="19.5703125" style="3" customWidth="1"/>
    <col min="13318" max="13318" width="17.5703125" style="3" customWidth="1"/>
    <col min="13319" max="13319" width="18.140625" style="3" customWidth="1"/>
    <col min="13320" max="13320" width="18" style="3" customWidth="1"/>
    <col min="13321" max="13321" width="18.140625" style="3" customWidth="1"/>
    <col min="13322" max="13322" width="17.28515625" style="3" customWidth="1"/>
    <col min="13323" max="13323" width="18.42578125" style="3" customWidth="1"/>
    <col min="13324" max="13325" width="11.140625" style="3" customWidth="1"/>
    <col min="13326" max="13326" width="11.42578125" style="3" bestFit="1" customWidth="1"/>
    <col min="13327" max="13327" width="14.7109375" style="3" customWidth="1"/>
    <col min="13328" max="13568" width="9.140625" style="3"/>
    <col min="13569" max="13569" width="11.140625" style="3" customWidth="1"/>
    <col min="13570" max="13570" width="71.5703125" style="3" customWidth="1"/>
    <col min="13571" max="13571" width="18.7109375" style="3" customWidth="1"/>
    <col min="13572" max="13572" width="16.42578125" style="3" customWidth="1"/>
    <col min="13573" max="13573" width="19.5703125" style="3" customWidth="1"/>
    <col min="13574" max="13574" width="17.5703125" style="3" customWidth="1"/>
    <col min="13575" max="13575" width="18.140625" style="3" customWidth="1"/>
    <col min="13576" max="13576" width="18" style="3" customWidth="1"/>
    <col min="13577" max="13577" width="18.140625" style="3" customWidth="1"/>
    <col min="13578" max="13578" width="17.28515625" style="3" customWidth="1"/>
    <col min="13579" max="13579" width="18.42578125" style="3" customWidth="1"/>
    <col min="13580" max="13581" width="11.140625" style="3" customWidth="1"/>
    <col min="13582" max="13582" width="11.42578125" style="3" bestFit="1" customWidth="1"/>
    <col min="13583" max="13583" width="14.7109375" style="3" customWidth="1"/>
    <col min="13584" max="13824" width="9.140625" style="3"/>
    <col min="13825" max="13825" width="11.140625" style="3" customWidth="1"/>
    <col min="13826" max="13826" width="71.5703125" style="3" customWidth="1"/>
    <col min="13827" max="13827" width="18.7109375" style="3" customWidth="1"/>
    <col min="13828" max="13828" width="16.42578125" style="3" customWidth="1"/>
    <col min="13829" max="13829" width="19.5703125" style="3" customWidth="1"/>
    <col min="13830" max="13830" width="17.5703125" style="3" customWidth="1"/>
    <col min="13831" max="13831" width="18.140625" style="3" customWidth="1"/>
    <col min="13832" max="13832" width="18" style="3" customWidth="1"/>
    <col min="13833" max="13833" width="18.140625" style="3" customWidth="1"/>
    <col min="13834" max="13834" width="17.28515625" style="3" customWidth="1"/>
    <col min="13835" max="13835" width="18.42578125" style="3" customWidth="1"/>
    <col min="13836" max="13837" width="11.140625" style="3" customWidth="1"/>
    <col min="13838" max="13838" width="11.42578125" style="3" bestFit="1" customWidth="1"/>
    <col min="13839" max="13839" width="14.7109375" style="3" customWidth="1"/>
    <col min="13840" max="14080" width="9.140625" style="3"/>
    <col min="14081" max="14081" width="11.140625" style="3" customWidth="1"/>
    <col min="14082" max="14082" width="71.5703125" style="3" customWidth="1"/>
    <col min="14083" max="14083" width="18.7109375" style="3" customWidth="1"/>
    <col min="14084" max="14084" width="16.42578125" style="3" customWidth="1"/>
    <col min="14085" max="14085" width="19.5703125" style="3" customWidth="1"/>
    <col min="14086" max="14086" width="17.5703125" style="3" customWidth="1"/>
    <col min="14087" max="14087" width="18.140625" style="3" customWidth="1"/>
    <col min="14088" max="14088" width="18" style="3" customWidth="1"/>
    <col min="14089" max="14089" width="18.140625" style="3" customWidth="1"/>
    <col min="14090" max="14090" width="17.28515625" style="3" customWidth="1"/>
    <col min="14091" max="14091" width="18.42578125" style="3" customWidth="1"/>
    <col min="14092" max="14093" width="11.140625" style="3" customWidth="1"/>
    <col min="14094" max="14094" width="11.42578125" style="3" bestFit="1" customWidth="1"/>
    <col min="14095" max="14095" width="14.7109375" style="3" customWidth="1"/>
    <col min="14096" max="14336" width="9.140625" style="3"/>
    <col min="14337" max="14337" width="11.140625" style="3" customWidth="1"/>
    <col min="14338" max="14338" width="71.5703125" style="3" customWidth="1"/>
    <col min="14339" max="14339" width="18.7109375" style="3" customWidth="1"/>
    <col min="14340" max="14340" width="16.42578125" style="3" customWidth="1"/>
    <col min="14341" max="14341" width="19.5703125" style="3" customWidth="1"/>
    <col min="14342" max="14342" width="17.5703125" style="3" customWidth="1"/>
    <col min="14343" max="14343" width="18.140625" style="3" customWidth="1"/>
    <col min="14344" max="14344" width="18" style="3" customWidth="1"/>
    <col min="14345" max="14345" width="18.140625" style="3" customWidth="1"/>
    <col min="14346" max="14346" width="17.28515625" style="3" customWidth="1"/>
    <col min="14347" max="14347" width="18.42578125" style="3" customWidth="1"/>
    <col min="14348" max="14349" width="11.140625" style="3" customWidth="1"/>
    <col min="14350" max="14350" width="11.42578125" style="3" bestFit="1" customWidth="1"/>
    <col min="14351" max="14351" width="14.7109375" style="3" customWidth="1"/>
    <col min="14352" max="14592" width="9.140625" style="3"/>
    <col min="14593" max="14593" width="11.140625" style="3" customWidth="1"/>
    <col min="14594" max="14594" width="71.5703125" style="3" customWidth="1"/>
    <col min="14595" max="14595" width="18.7109375" style="3" customWidth="1"/>
    <col min="14596" max="14596" width="16.42578125" style="3" customWidth="1"/>
    <col min="14597" max="14597" width="19.5703125" style="3" customWidth="1"/>
    <col min="14598" max="14598" width="17.5703125" style="3" customWidth="1"/>
    <col min="14599" max="14599" width="18.140625" style="3" customWidth="1"/>
    <col min="14600" max="14600" width="18" style="3" customWidth="1"/>
    <col min="14601" max="14601" width="18.140625" style="3" customWidth="1"/>
    <col min="14602" max="14602" width="17.28515625" style="3" customWidth="1"/>
    <col min="14603" max="14603" width="18.42578125" style="3" customWidth="1"/>
    <col min="14604" max="14605" width="11.140625" style="3" customWidth="1"/>
    <col min="14606" max="14606" width="11.42578125" style="3" bestFit="1" customWidth="1"/>
    <col min="14607" max="14607" width="14.7109375" style="3" customWidth="1"/>
    <col min="14608" max="14848" width="9.140625" style="3"/>
    <col min="14849" max="14849" width="11.140625" style="3" customWidth="1"/>
    <col min="14850" max="14850" width="71.5703125" style="3" customWidth="1"/>
    <col min="14851" max="14851" width="18.7109375" style="3" customWidth="1"/>
    <col min="14852" max="14852" width="16.42578125" style="3" customWidth="1"/>
    <col min="14853" max="14853" width="19.5703125" style="3" customWidth="1"/>
    <col min="14854" max="14854" width="17.5703125" style="3" customWidth="1"/>
    <col min="14855" max="14855" width="18.140625" style="3" customWidth="1"/>
    <col min="14856" max="14856" width="18" style="3" customWidth="1"/>
    <col min="14857" max="14857" width="18.140625" style="3" customWidth="1"/>
    <col min="14858" max="14858" width="17.28515625" style="3" customWidth="1"/>
    <col min="14859" max="14859" width="18.42578125" style="3" customWidth="1"/>
    <col min="14860" max="14861" width="11.140625" style="3" customWidth="1"/>
    <col min="14862" max="14862" width="11.42578125" style="3" bestFit="1" customWidth="1"/>
    <col min="14863" max="14863" width="14.7109375" style="3" customWidth="1"/>
    <col min="14864" max="15104" width="9.140625" style="3"/>
    <col min="15105" max="15105" width="11.140625" style="3" customWidth="1"/>
    <col min="15106" max="15106" width="71.5703125" style="3" customWidth="1"/>
    <col min="15107" max="15107" width="18.7109375" style="3" customWidth="1"/>
    <col min="15108" max="15108" width="16.42578125" style="3" customWidth="1"/>
    <col min="15109" max="15109" width="19.5703125" style="3" customWidth="1"/>
    <col min="15110" max="15110" width="17.5703125" style="3" customWidth="1"/>
    <col min="15111" max="15111" width="18.140625" style="3" customWidth="1"/>
    <col min="15112" max="15112" width="18" style="3" customWidth="1"/>
    <col min="15113" max="15113" width="18.140625" style="3" customWidth="1"/>
    <col min="15114" max="15114" width="17.28515625" style="3" customWidth="1"/>
    <col min="15115" max="15115" width="18.42578125" style="3" customWidth="1"/>
    <col min="15116" max="15117" width="11.140625" style="3" customWidth="1"/>
    <col min="15118" max="15118" width="11.42578125" style="3" bestFit="1" customWidth="1"/>
    <col min="15119" max="15119" width="14.7109375" style="3" customWidth="1"/>
    <col min="15120" max="15360" width="9.140625" style="3"/>
    <col min="15361" max="15361" width="11.140625" style="3" customWidth="1"/>
    <col min="15362" max="15362" width="71.5703125" style="3" customWidth="1"/>
    <col min="15363" max="15363" width="18.7109375" style="3" customWidth="1"/>
    <col min="15364" max="15364" width="16.42578125" style="3" customWidth="1"/>
    <col min="15365" max="15365" width="19.5703125" style="3" customWidth="1"/>
    <col min="15366" max="15366" width="17.5703125" style="3" customWidth="1"/>
    <col min="15367" max="15367" width="18.140625" style="3" customWidth="1"/>
    <col min="15368" max="15368" width="18" style="3" customWidth="1"/>
    <col min="15369" max="15369" width="18.140625" style="3" customWidth="1"/>
    <col min="15370" max="15370" width="17.28515625" style="3" customWidth="1"/>
    <col min="15371" max="15371" width="18.42578125" style="3" customWidth="1"/>
    <col min="15372" max="15373" width="11.140625" style="3" customWidth="1"/>
    <col min="15374" max="15374" width="11.42578125" style="3" bestFit="1" customWidth="1"/>
    <col min="15375" max="15375" width="14.7109375" style="3" customWidth="1"/>
    <col min="15376" max="15616" width="9.140625" style="3"/>
    <col min="15617" max="15617" width="11.140625" style="3" customWidth="1"/>
    <col min="15618" max="15618" width="71.5703125" style="3" customWidth="1"/>
    <col min="15619" max="15619" width="18.7109375" style="3" customWidth="1"/>
    <col min="15620" max="15620" width="16.42578125" style="3" customWidth="1"/>
    <col min="15621" max="15621" width="19.5703125" style="3" customWidth="1"/>
    <col min="15622" max="15622" width="17.5703125" style="3" customWidth="1"/>
    <col min="15623" max="15623" width="18.140625" style="3" customWidth="1"/>
    <col min="15624" max="15624" width="18" style="3" customWidth="1"/>
    <col min="15625" max="15625" width="18.140625" style="3" customWidth="1"/>
    <col min="15626" max="15626" width="17.28515625" style="3" customWidth="1"/>
    <col min="15627" max="15627" width="18.42578125" style="3" customWidth="1"/>
    <col min="15628" max="15629" width="11.140625" style="3" customWidth="1"/>
    <col min="15630" max="15630" width="11.42578125" style="3" bestFit="1" customWidth="1"/>
    <col min="15631" max="15631" width="14.7109375" style="3" customWidth="1"/>
    <col min="15632" max="15872" width="9.140625" style="3"/>
    <col min="15873" max="15873" width="11.140625" style="3" customWidth="1"/>
    <col min="15874" max="15874" width="71.5703125" style="3" customWidth="1"/>
    <col min="15875" max="15875" width="18.7109375" style="3" customWidth="1"/>
    <col min="15876" max="15876" width="16.42578125" style="3" customWidth="1"/>
    <col min="15877" max="15877" width="19.5703125" style="3" customWidth="1"/>
    <col min="15878" max="15878" width="17.5703125" style="3" customWidth="1"/>
    <col min="15879" max="15879" width="18.140625" style="3" customWidth="1"/>
    <col min="15880" max="15880" width="18" style="3" customWidth="1"/>
    <col min="15881" max="15881" width="18.140625" style="3" customWidth="1"/>
    <col min="15882" max="15882" width="17.28515625" style="3" customWidth="1"/>
    <col min="15883" max="15883" width="18.42578125" style="3" customWidth="1"/>
    <col min="15884" max="15885" width="11.140625" style="3" customWidth="1"/>
    <col min="15886" max="15886" width="11.42578125" style="3" bestFit="1" customWidth="1"/>
    <col min="15887" max="15887" width="14.7109375" style="3" customWidth="1"/>
    <col min="15888" max="16128" width="9.140625" style="3"/>
    <col min="16129" max="16129" width="11.140625" style="3" customWidth="1"/>
    <col min="16130" max="16130" width="71.5703125" style="3" customWidth="1"/>
    <col min="16131" max="16131" width="18.7109375" style="3" customWidth="1"/>
    <col min="16132" max="16132" width="16.42578125" style="3" customWidth="1"/>
    <col min="16133" max="16133" width="19.5703125" style="3" customWidth="1"/>
    <col min="16134" max="16134" width="17.5703125" style="3" customWidth="1"/>
    <col min="16135" max="16135" width="18.140625" style="3" customWidth="1"/>
    <col min="16136" max="16136" width="18" style="3" customWidth="1"/>
    <col min="16137" max="16137" width="18.140625" style="3" customWidth="1"/>
    <col min="16138" max="16138" width="17.28515625" style="3" customWidth="1"/>
    <col min="16139" max="16139" width="18.42578125" style="3" customWidth="1"/>
    <col min="16140" max="16141" width="11.140625" style="3" customWidth="1"/>
    <col min="16142" max="16142" width="11.42578125" style="3" bestFit="1" customWidth="1"/>
    <col min="16143" max="16143" width="14.7109375" style="3" customWidth="1"/>
    <col min="16144" max="16384" width="9.140625" style="3"/>
  </cols>
  <sheetData>
    <row r="1" spans="1:15" ht="36.75" customHeight="1">
      <c r="A1" s="1"/>
      <c r="B1" s="2"/>
      <c r="C1" s="2"/>
      <c r="D1" s="2"/>
      <c r="E1" s="2"/>
      <c r="F1" s="2"/>
      <c r="G1" s="2"/>
      <c r="H1" s="54" t="s">
        <v>0</v>
      </c>
      <c r="I1" s="54"/>
      <c r="J1" s="54"/>
    </row>
    <row r="2" spans="1:15" ht="36.75" customHeight="1">
      <c r="A2" s="1"/>
      <c r="B2" s="2"/>
      <c r="C2" s="2"/>
      <c r="D2" s="2"/>
      <c r="E2" s="2"/>
      <c r="F2" s="54" t="s">
        <v>1</v>
      </c>
      <c r="G2" s="55"/>
      <c r="H2" s="55"/>
      <c r="I2" s="55"/>
      <c r="J2" s="55"/>
    </row>
    <row r="3" spans="1:15" ht="36.75" customHeight="1">
      <c r="A3" s="1"/>
      <c r="B3" s="2"/>
      <c r="C3" s="2"/>
      <c r="D3" s="2"/>
      <c r="E3" s="2"/>
      <c r="F3" s="4"/>
      <c r="G3" s="55"/>
      <c r="H3" s="55"/>
      <c r="I3" s="55"/>
      <c r="J3" s="55"/>
    </row>
    <row r="4" spans="1:15" ht="36.75" customHeight="1">
      <c r="A4" s="1"/>
      <c r="B4" s="2"/>
      <c r="C4" s="2"/>
      <c r="D4" s="2"/>
      <c r="E4" s="2"/>
      <c r="F4" s="4"/>
      <c r="G4" s="55"/>
      <c r="H4" s="55"/>
      <c r="I4" s="55"/>
      <c r="J4" s="55"/>
    </row>
    <row r="5" spans="1:15" ht="36.75" customHeight="1">
      <c r="A5" s="56" t="s">
        <v>120</v>
      </c>
      <c r="B5" s="57"/>
      <c r="C5" s="57"/>
      <c r="D5" s="57"/>
      <c r="E5" s="57"/>
      <c r="F5" s="57"/>
      <c r="G5" s="57"/>
      <c r="H5" s="57"/>
      <c r="I5" s="57"/>
      <c r="J5" s="57"/>
    </row>
    <row r="6" spans="1:15" ht="33.75" customHeight="1">
      <c r="A6" s="56" t="s">
        <v>122</v>
      </c>
      <c r="B6" s="57"/>
      <c r="C6" s="57"/>
      <c r="D6" s="57"/>
      <c r="E6" s="57"/>
      <c r="F6" s="57"/>
      <c r="G6" s="57"/>
      <c r="H6" s="57"/>
      <c r="I6" s="57"/>
      <c r="J6" s="57"/>
    </row>
    <row r="7" spans="1:15" ht="37.5" customHeight="1">
      <c r="A7" s="56" t="s">
        <v>77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8.7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5" ht="18.7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5" ht="82.5" customHeight="1">
      <c r="A10" s="53" t="s">
        <v>2</v>
      </c>
      <c r="B10" s="53" t="s">
        <v>3</v>
      </c>
      <c r="C10" s="58" t="s">
        <v>76</v>
      </c>
      <c r="D10" s="59"/>
      <c r="E10" s="58" t="s">
        <v>4</v>
      </c>
      <c r="F10" s="59"/>
      <c r="G10" s="58" t="s">
        <v>5</v>
      </c>
      <c r="H10" s="59"/>
      <c r="I10" s="53" t="s">
        <v>6</v>
      </c>
      <c r="J10" s="53"/>
    </row>
    <row r="11" spans="1:15" ht="111" customHeight="1">
      <c r="A11" s="53"/>
      <c r="B11" s="53"/>
      <c r="C11" s="6" t="s">
        <v>7</v>
      </c>
      <c r="D11" s="6" t="s">
        <v>8</v>
      </c>
      <c r="E11" s="6" t="s">
        <v>7</v>
      </c>
      <c r="F11" s="6" t="s">
        <v>8</v>
      </c>
      <c r="G11" s="6" t="s">
        <v>7</v>
      </c>
      <c r="H11" s="6" t="s">
        <v>8</v>
      </c>
      <c r="I11" s="6" t="s">
        <v>7</v>
      </c>
      <c r="J11" s="6" t="s">
        <v>8</v>
      </c>
      <c r="K11" s="7"/>
      <c r="L11" s="7"/>
      <c r="M11" s="8"/>
      <c r="N11" s="8"/>
    </row>
    <row r="12" spans="1:15" ht="23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8"/>
      <c r="L12" s="8"/>
      <c r="M12" s="8"/>
      <c r="N12" s="8"/>
    </row>
    <row r="13" spans="1:15" ht="42" customHeight="1">
      <c r="A13" s="10">
        <v>1</v>
      </c>
      <c r="B13" s="11" t="s">
        <v>9</v>
      </c>
      <c r="C13" s="12">
        <f t="shared" ref="C13:J13" si="0">C14+C20+C21+C25</f>
        <v>75777.407999999981</v>
      </c>
      <c r="D13" s="12">
        <f t="shared" si="0"/>
        <v>1594.3941389598417</v>
      </c>
      <c r="E13" s="12">
        <f t="shared" si="0"/>
        <v>33147.733999999997</v>
      </c>
      <c r="F13" s="12">
        <f t="shared" si="0"/>
        <v>1594.3900000000003</v>
      </c>
      <c r="G13" s="12">
        <f t="shared" si="0"/>
        <v>38102.207999999999</v>
      </c>
      <c r="H13" s="12">
        <f t="shared" si="0"/>
        <v>1594.3900000000003</v>
      </c>
      <c r="I13" s="12">
        <f t="shared" si="0"/>
        <v>4527.4659999999994</v>
      </c>
      <c r="J13" s="12">
        <f t="shared" si="0"/>
        <v>1594.3900000000003</v>
      </c>
      <c r="K13" s="13"/>
      <c r="L13" s="13"/>
      <c r="M13" s="13"/>
      <c r="N13" s="13"/>
      <c r="O13" s="14"/>
    </row>
    <row r="14" spans="1:15" ht="35.25" customHeight="1">
      <c r="A14" s="15" t="s">
        <v>10</v>
      </c>
      <c r="B14" s="16" t="s">
        <v>11</v>
      </c>
      <c r="C14" s="17">
        <f>C15+C16+C17+C18+C19</f>
        <v>62988.020999999993</v>
      </c>
      <c r="D14" s="17">
        <f>SUM(D15:D19)</f>
        <v>1325.2991116703204</v>
      </c>
      <c r="E14" s="17">
        <f>E15+E16+E17+E18+E19</f>
        <v>27553.199999999997</v>
      </c>
      <c r="F14" s="17">
        <f>SUM(F15:F19)</f>
        <v>1325.3000000000002</v>
      </c>
      <c r="G14" s="17">
        <f>G15+G16+G17+G18+G19</f>
        <v>31671.48</v>
      </c>
      <c r="H14" s="17">
        <f>SUM(H15:H19)</f>
        <v>1325.3000000000002</v>
      </c>
      <c r="I14" s="17">
        <f>I15+I16+I17+I18+I19</f>
        <v>3763.3409999999994</v>
      </c>
      <c r="J14" s="17">
        <f>SUM(J15:J19)</f>
        <v>1325.3000000000002</v>
      </c>
      <c r="K14" s="13"/>
      <c r="L14" s="8"/>
      <c r="M14" s="8"/>
      <c r="N14" s="8"/>
    </row>
    <row r="15" spans="1:15" ht="38.25" customHeight="1">
      <c r="A15" s="15" t="s">
        <v>12</v>
      </c>
      <c r="B15" s="16" t="s">
        <v>13</v>
      </c>
      <c r="C15" s="17">
        <f>E15+G15+I15</f>
        <v>58557.429999999993</v>
      </c>
      <c r="D15" s="17">
        <f>C15/C48*1000</f>
        <v>1232.0772859445285</v>
      </c>
      <c r="E15" s="17">
        <v>25615.1</v>
      </c>
      <c r="F15" s="17">
        <f>ROUND(E15/E48*1000,2)</f>
        <v>1232.08</v>
      </c>
      <c r="G15" s="17">
        <v>29443.69</v>
      </c>
      <c r="H15" s="17">
        <f>ROUND(G15/G48*1000,2)</f>
        <v>1232.08</v>
      </c>
      <c r="I15" s="17">
        <v>3498.64</v>
      </c>
      <c r="J15" s="17">
        <f>ROUND(I15/I48*1000,2)</f>
        <v>1232.08</v>
      </c>
      <c r="K15" s="13"/>
      <c r="L15" s="8"/>
      <c r="M15" s="8"/>
      <c r="N15" s="8"/>
    </row>
    <row r="16" spans="1:15" ht="45.75" customHeight="1">
      <c r="A16" s="15" t="s">
        <v>14</v>
      </c>
      <c r="B16" s="16" t="s">
        <v>15</v>
      </c>
      <c r="C16" s="17">
        <f>E16+G16+I16</f>
        <v>3167.328</v>
      </c>
      <c r="D16" s="17">
        <f>C16/C48*1000</f>
        <v>66.6421474770343</v>
      </c>
      <c r="E16" s="17">
        <f>'Структура виробн.'!E14+'Структура транспорт.'!E14</f>
        <v>1385.5</v>
      </c>
      <c r="F16" s="17">
        <f>ROUND(E16/E48*1000,2)</f>
        <v>66.64</v>
      </c>
      <c r="G16" s="17">
        <f>'Структура виробн.'!G14+'Структура транспорт.'!G14</f>
        <v>1592.5900000000001</v>
      </c>
      <c r="H16" s="17">
        <f>ROUND(G16/G48*1000,2)</f>
        <v>66.64</v>
      </c>
      <c r="I16" s="17">
        <f>'Структура виробн.'!I14+'Структура транспорт.'!I14</f>
        <v>189.238</v>
      </c>
      <c r="J16" s="17">
        <f>ROUND(I16/I48*1000,2)</f>
        <v>66.64</v>
      </c>
      <c r="K16" s="13"/>
      <c r="L16" s="8"/>
      <c r="M16" s="8"/>
      <c r="N16" s="8"/>
    </row>
    <row r="17" spans="1:15" ht="56.25" customHeight="1">
      <c r="A17" s="15" t="s">
        <v>16</v>
      </c>
      <c r="B17" s="1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3"/>
      <c r="L17" s="8"/>
      <c r="M17" s="8"/>
      <c r="N17" s="8"/>
    </row>
    <row r="18" spans="1:15" ht="39.75" customHeight="1">
      <c r="A18" s="15" t="s">
        <v>18</v>
      </c>
      <c r="B18" s="16" t="s">
        <v>19</v>
      </c>
      <c r="C18" s="17">
        <f>E18+G18+I18</f>
        <v>294.15500000000003</v>
      </c>
      <c r="D18" s="17">
        <f>C18/C48*1000</f>
        <v>6.1891666701734165</v>
      </c>
      <c r="E18" s="17">
        <f>'Структура виробн.'!E16+'Структура транспорт.'!E15</f>
        <v>128.67000000000002</v>
      </c>
      <c r="F18" s="17">
        <f>ROUND(E18/E48*1000,2)</f>
        <v>6.19</v>
      </c>
      <c r="G18" s="17">
        <f>'Структура виробн.'!G16+'Структура транспорт.'!G15</f>
        <v>147.91</v>
      </c>
      <c r="H18" s="17">
        <f>ROUND(G18/G48*1000,2)</f>
        <v>6.19</v>
      </c>
      <c r="I18" s="17">
        <f>'Структура виробн.'!I16+'Структура транспорт.'!I15</f>
        <v>17.574999999999999</v>
      </c>
      <c r="J18" s="17">
        <f>ROUND(I18/I48*1000,2)</f>
        <v>6.19</v>
      </c>
      <c r="K18" s="13"/>
      <c r="L18" s="8"/>
      <c r="M18" s="8"/>
      <c r="N18" s="8"/>
    </row>
    <row r="19" spans="1:15" ht="32.25" customHeight="1">
      <c r="A19" s="15" t="s">
        <v>20</v>
      </c>
      <c r="B19" s="16" t="s">
        <v>21</v>
      </c>
      <c r="C19" s="17">
        <f>E19+G19+I19</f>
        <v>969.10800000000006</v>
      </c>
      <c r="D19" s="17">
        <f>C19/C48*1000</f>
        <v>20.390511578584142</v>
      </c>
      <c r="E19" s="17">
        <f>'Структура виробн.'!E17+'Структура транспорт.'!E16</f>
        <v>423.93</v>
      </c>
      <c r="F19" s="17">
        <f>ROUND(E19/E48*1000,2)</f>
        <v>20.39</v>
      </c>
      <c r="G19" s="17">
        <f>'Структура виробн.'!G17+'Структура транспорт.'!G16</f>
        <v>487.28999999999996</v>
      </c>
      <c r="H19" s="17">
        <f>ROUND(G19/G48*1000,2)</f>
        <v>20.39</v>
      </c>
      <c r="I19" s="17">
        <f>'Структура виробн.'!I17+'Структура транспорт.'!I16</f>
        <v>57.888000000000005</v>
      </c>
      <c r="J19" s="17">
        <f>ROUND(I19/I48*1000,2)</f>
        <v>20.39</v>
      </c>
      <c r="K19" s="13"/>
      <c r="L19" s="8"/>
      <c r="M19" s="8"/>
      <c r="N19" s="8"/>
    </row>
    <row r="20" spans="1:15" ht="31.5" customHeight="1">
      <c r="A20" s="15" t="s">
        <v>22</v>
      </c>
      <c r="B20" s="16" t="s">
        <v>23</v>
      </c>
      <c r="C20" s="17">
        <f>E20+G20+I20</f>
        <v>7149.6280000000006</v>
      </c>
      <c r="D20" s="17">
        <f>C20/C48*1000</f>
        <v>150.43170886688523</v>
      </c>
      <c r="E20" s="17">
        <f>'Структура виробн.'!E18+'Структура транспорт.'!E18+'Структура постач.'!E14</f>
        <v>3127.5</v>
      </c>
      <c r="F20" s="17">
        <f>ROUND(E20/E48*1000,2)</f>
        <v>150.43</v>
      </c>
      <c r="G20" s="17">
        <f>'Структура виробн.'!G18+'Структура транспорт.'!G18+'Структура постач.'!G14</f>
        <v>3594.9600000000005</v>
      </c>
      <c r="H20" s="17">
        <f>ROUND(G20/G48*1000,2)</f>
        <v>150.43</v>
      </c>
      <c r="I20" s="17">
        <f>'Структура виробн.'!I18+'Структура транспорт.'!I18+'Структура постач.'!I14</f>
        <v>427.16800000000001</v>
      </c>
      <c r="J20" s="17">
        <f>ROUND(I20/I48*1000,2)</f>
        <v>150.43</v>
      </c>
      <c r="K20" s="13"/>
      <c r="L20" s="18"/>
      <c r="M20" s="19"/>
      <c r="N20" s="18"/>
      <c r="O20" s="20"/>
    </row>
    <row r="21" spans="1:15" ht="41.25" customHeight="1">
      <c r="A21" s="15" t="s">
        <v>24</v>
      </c>
      <c r="B21" s="16" t="s">
        <v>25</v>
      </c>
      <c r="C21" s="17">
        <f t="shared" ref="C21:J21" si="1">C22+C23+C24</f>
        <v>3433.8509999999997</v>
      </c>
      <c r="D21" s="17">
        <f t="shared" si="1"/>
        <v>72.249923202194935</v>
      </c>
      <c r="E21" s="17">
        <f t="shared" si="1"/>
        <v>1502.09</v>
      </c>
      <c r="F21" s="17">
        <f t="shared" si="1"/>
        <v>72.25</v>
      </c>
      <c r="G21" s="17">
        <f t="shared" si="1"/>
        <v>1726.6</v>
      </c>
      <c r="H21" s="17">
        <f t="shared" si="1"/>
        <v>72.25</v>
      </c>
      <c r="I21" s="17">
        <f t="shared" si="1"/>
        <v>205.161</v>
      </c>
      <c r="J21" s="17">
        <f t="shared" si="1"/>
        <v>72.25</v>
      </c>
      <c r="K21" s="13"/>
      <c r="L21" s="13"/>
      <c r="M21" s="13"/>
      <c r="N21" s="13"/>
      <c r="O21" s="14"/>
    </row>
    <row r="22" spans="1:15" ht="33.75" customHeight="1">
      <c r="A22" s="15" t="s">
        <v>26</v>
      </c>
      <c r="B22" s="16" t="s">
        <v>27</v>
      </c>
      <c r="C22" s="17">
        <f>E22+G22+I22</f>
        <v>1552.3899999999999</v>
      </c>
      <c r="D22" s="17">
        <f>C22/C48*1000</f>
        <v>32.663053312405047</v>
      </c>
      <c r="E22" s="17">
        <f>'Структура виробн.'!E20+'Структура транспорт.'!E20+'Структура постач.'!E16</f>
        <v>679.06999999999994</v>
      </c>
      <c r="F22" s="17">
        <f>ROUND(E22/E48*1000,2)</f>
        <v>32.659999999999997</v>
      </c>
      <c r="G22" s="17">
        <f>'Структура виробн.'!G20+'Структура транспорт.'!G20+'Структура постач.'!G16</f>
        <v>780.56999999999994</v>
      </c>
      <c r="H22" s="17">
        <f>ROUND(G22/G48*1000,2)</f>
        <v>32.659999999999997</v>
      </c>
      <c r="I22" s="17">
        <f>'Структура виробн.'!I20+'Структура транспорт.'!I20+'Структура постач.'!I16</f>
        <v>92.75</v>
      </c>
      <c r="J22" s="17">
        <f>ROUND(I22/I48*1000,2)</f>
        <v>32.659999999999997</v>
      </c>
      <c r="K22" s="13"/>
      <c r="L22" s="13"/>
      <c r="M22" s="13"/>
      <c r="N22" s="18"/>
      <c r="O22" s="18"/>
    </row>
    <row r="23" spans="1:15" ht="35.1" customHeight="1">
      <c r="A23" s="15" t="s">
        <v>28</v>
      </c>
      <c r="B23" s="16" t="s">
        <v>29</v>
      </c>
      <c r="C23" s="17">
        <f>E23+G23+I23</f>
        <v>1314.9750000000001</v>
      </c>
      <c r="D23" s="17">
        <f>C23/C48*1000</f>
        <v>27.667724302192003</v>
      </c>
      <c r="E23" s="17">
        <f>'Структура виробн.'!E21+'Структура транспорт.'!E21+'Структура постач.'!E17</f>
        <v>575.22</v>
      </c>
      <c r="F23" s="17">
        <f>ROUND(E23/E48*1000,2)</f>
        <v>27.67</v>
      </c>
      <c r="G23" s="17">
        <f>'Структура виробн.'!G21+'Структура транспорт.'!G21+'Структура постач.'!G17</f>
        <v>661.19</v>
      </c>
      <c r="H23" s="17">
        <f>ROUND(G23/G48*1000,2)</f>
        <v>27.67</v>
      </c>
      <c r="I23" s="17">
        <f>'Структура виробн.'!I21+'Структура транспорт.'!I21+'Структура постач.'!I17</f>
        <v>78.564999999999998</v>
      </c>
      <c r="J23" s="17">
        <f>ROUND(I23/I48*1000,2)</f>
        <v>27.67</v>
      </c>
      <c r="K23" s="13"/>
      <c r="L23" s="18"/>
      <c r="M23" s="18"/>
      <c r="N23" s="18"/>
      <c r="O23" s="18"/>
    </row>
    <row r="24" spans="1:15" ht="35.1" customHeight="1">
      <c r="A24" s="15" t="s">
        <v>30</v>
      </c>
      <c r="B24" s="16" t="s">
        <v>31</v>
      </c>
      <c r="C24" s="17">
        <f>E24+G24+I24</f>
        <v>566.48599999999999</v>
      </c>
      <c r="D24" s="17">
        <f>C24/C48*1000</f>
        <v>11.919145587597889</v>
      </c>
      <c r="E24" s="17">
        <f>'Структура виробн.'!E22+'Структура транспорт.'!E22+'Структура постач.'!E18</f>
        <v>247.79999999999998</v>
      </c>
      <c r="F24" s="17">
        <f>ROUND(E24/E48*1000,2)</f>
        <v>11.92</v>
      </c>
      <c r="G24" s="17">
        <f>'Структура виробн.'!G22+'Структура транспорт.'!G22+'Структура постач.'!G18</f>
        <v>284.83999999999997</v>
      </c>
      <c r="H24" s="17">
        <f>ROUND(G24/G48*1000,2)</f>
        <v>11.92</v>
      </c>
      <c r="I24" s="17">
        <f>'Структура виробн.'!I22+'Структура транспорт.'!I22+'Структура постач.'!I18</f>
        <v>33.845999999999997</v>
      </c>
      <c r="J24" s="17">
        <f>ROUND(I24/I48*1000,2)</f>
        <v>11.92</v>
      </c>
      <c r="K24" s="13"/>
    </row>
    <row r="25" spans="1:15" ht="29.25" customHeight="1">
      <c r="A25" s="15" t="s">
        <v>32</v>
      </c>
      <c r="B25" s="16" t="s">
        <v>33</v>
      </c>
      <c r="C25" s="17">
        <f t="shared" ref="C25:J25" si="2">SUM(C26:C28)</f>
        <v>2205.9079999999999</v>
      </c>
      <c r="D25" s="17">
        <f t="shared" si="2"/>
        <v>46.413395220441259</v>
      </c>
      <c r="E25" s="17">
        <f t="shared" si="2"/>
        <v>964.94399999999996</v>
      </c>
      <c r="F25" s="17">
        <f t="shared" si="2"/>
        <v>46.41</v>
      </c>
      <c r="G25" s="17">
        <f t="shared" si="2"/>
        <v>1109.1680000000001</v>
      </c>
      <c r="H25" s="17">
        <f t="shared" si="2"/>
        <v>46.41</v>
      </c>
      <c r="I25" s="17">
        <f t="shared" si="2"/>
        <v>131.79599999999999</v>
      </c>
      <c r="J25" s="17">
        <f t="shared" si="2"/>
        <v>46.41</v>
      </c>
      <c r="K25" s="13"/>
      <c r="L25" s="20"/>
      <c r="M25" s="20"/>
      <c r="N25" s="14"/>
    </row>
    <row r="26" spans="1:15" ht="33.75" customHeight="1">
      <c r="A26" s="15" t="s">
        <v>34</v>
      </c>
      <c r="B26" s="16" t="s">
        <v>35</v>
      </c>
      <c r="C26" s="17">
        <f>E26+G26+I26</f>
        <v>1017.051</v>
      </c>
      <c r="D26" s="21">
        <f>C26/C48*1000</f>
        <v>21.399256008113213</v>
      </c>
      <c r="E26" s="17">
        <f>'Структура виробн.'!E24+'Структура транспорт.'!E24+'Структура постач.'!E20</f>
        <v>444.89499999999998</v>
      </c>
      <c r="F26" s="17">
        <f>ROUND(E26/E48*1000,2)</f>
        <v>21.4</v>
      </c>
      <c r="G26" s="17">
        <f>'Структура виробн.'!G24+'Структура транспорт.'!G24+'Структура постач.'!G20</f>
        <v>511.39000000000004</v>
      </c>
      <c r="H26" s="17">
        <f>ROUND(G26/G48*1000,2)</f>
        <v>21.4</v>
      </c>
      <c r="I26" s="17">
        <f>'Структура виробн.'!I24+'Структура транспорт.'!I24+'Структура постач.'!I20</f>
        <v>60.765999999999998</v>
      </c>
      <c r="J26" s="17">
        <f>ROUND(I26/I48*1000,2)</f>
        <v>21.4</v>
      </c>
      <c r="K26" s="13"/>
      <c r="L26" s="18"/>
      <c r="M26" s="18"/>
      <c r="N26" s="14"/>
    </row>
    <row r="27" spans="1:15" ht="33" customHeight="1">
      <c r="A27" s="15" t="s">
        <v>36</v>
      </c>
      <c r="B27" s="16" t="s">
        <v>27</v>
      </c>
      <c r="C27" s="17">
        <f>E27+G27+I27</f>
        <v>208.268</v>
      </c>
      <c r="D27" s="17">
        <f>C27/C48*1000</f>
        <v>4.3820617159785717</v>
      </c>
      <c r="E27" s="17">
        <f>'Структура виробн.'!E25+'Структура транспорт.'!E25+'Структура постач.'!E21</f>
        <v>91.104000000000013</v>
      </c>
      <c r="F27" s="17">
        <f>ROUND(E27/E48*1000,2)</f>
        <v>4.38</v>
      </c>
      <c r="G27" s="17">
        <f>'Структура виробн.'!G25+'Структура транспорт.'!G25+'Структура постач.'!G21</f>
        <v>104.72099999999999</v>
      </c>
      <c r="H27" s="17">
        <f>ROUND(G27/G48*1000,2)</f>
        <v>4.38</v>
      </c>
      <c r="I27" s="17">
        <f>'Структура виробн.'!I25+'Структура транспорт.'!I25+'Структура постач.'!I21</f>
        <v>12.443</v>
      </c>
      <c r="J27" s="17">
        <f>ROUND(I27/I48*1000,2)</f>
        <v>4.38</v>
      </c>
      <c r="K27" s="13"/>
      <c r="L27" s="18"/>
      <c r="M27" s="18"/>
      <c r="N27" s="14"/>
    </row>
    <row r="28" spans="1:15" ht="32.25" customHeight="1">
      <c r="A28" s="15" t="s">
        <v>37</v>
      </c>
      <c r="B28" s="16" t="s">
        <v>38</v>
      </c>
      <c r="C28" s="17">
        <f>E28+G28+I28</f>
        <v>980.58900000000006</v>
      </c>
      <c r="D28" s="17">
        <f>C28/C48*1000</f>
        <v>20.632077496349474</v>
      </c>
      <c r="E28" s="17">
        <f>'Структура виробн.'!E26+'Структура транспорт.'!E26+'Структура постач.'!E22</f>
        <v>428.94499999999999</v>
      </c>
      <c r="F28" s="17">
        <f>ROUND(E28/E48*1000,2)</f>
        <v>20.63</v>
      </c>
      <c r="G28" s="17">
        <f>'Структура виробн.'!G26+'Структура транспорт.'!G26+'Структура постач.'!G22</f>
        <v>493.05700000000007</v>
      </c>
      <c r="H28" s="17">
        <f>ROUND(G28/G48*1000,2)</f>
        <v>20.63</v>
      </c>
      <c r="I28" s="17">
        <f>'Структура виробн.'!I26+'Структура транспорт.'!I26+'Структура постач.'!I22</f>
        <v>58.587000000000003</v>
      </c>
      <c r="J28" s="17">
        <f>ROUND(I28/I48*1000,2)</f>
        <v>20.63</v>
      </c>
      <c r="K28" s="13"/>
      <c r="L28" s="22"/>
      <c r="M28" s="22"/>
      <c r="N28" s="22"/>
    </row>
    <row r="29" spans="1:15" ht="44.25" customHeight="1">
      <c r="A29" s="10" t="s">
        <v>39</v>
      </c>
      <c r="B29" s="11" t="s">
        <v>40</v>
      </c>
      <c r="C29" s="12">
        <f t="shared" ref="C29:J29" si="3">SUM(C30:C32)</f>
        <v>2904.6099999999997</v>
      </c>
      <c r="D29" s="12">
        <f t="shared" si="3"/>
        <v>61.114430833582311</v>
      </c>
      <c r="E29" s="12">
        <f t="shared" si="3"/>
        <v>1270.58</v>
      </c>
      <c r="F29" s="12">
        <f t="shared" si="3"/>
        <v>61.109926022837683</v>
      </c>
      <c r="G29" s="12">
        <f t="shared" si="3"/>
        <v>1460.489</v>
      </c>
      <c r="H29" s="12">
        <f t="shared" si="3"/>
        <v>61.109930030601411</v>
      </c>
      <c r="I29" s="12">
        <f t="shared" si="3"/>
        <v>173.541</v>
      </c>
      <c r="J29" s="12">
        <f t="shared" si="3"/>
        <v>61.109719715031289</v>
      </c>
      <c r="K29" s="13"/>
      <c r="L29" s="20"/>
      <c r="M29" s="20"/>
      <c r="N29" s="14"/>
    </row>
    <row r="30" spans="1:15" ht="27.75" customHeight="1">
      <c r="A30" s="15" t="s">
        <v>41</v>
      </c>
      <c r="B30" s="16" t="s">
        <v>35</v>
      </c>
      <c r="C30" s="17">
        <f>E30+G30+I30</f>
        <v>2121.7660000000001</v>
      </c>
      <c r="D30" s="17">
        <f>C30/C48*1000</f>
        <v>44.643005929211363</v>
      </c>
      <c r="E30" s="17">
        <f>'Структура виробн.'!E28+'Структура транспорт.'!E28+'Структура постач.'!E24</f>
        <v>928.14</v>
      </c>
      <c r="F30" s="17">
        <f>ROUND(E30/E48*1000,2)</f>
        <v>44.64</v>
      </c>
      <c r="G30" s="17">
        <f>'Структура виробн.'!G28+'Структура транспорт.'!G28+'Структура постач.'!G24</f>
        <v>1066.8579999999999</v>
      </c>
      <c r="H30" s="17">
        <f>ROUND(G30/G48*1000,2)</f>
        <v>44.64</v>
      </c>
      <c r="I30" s="17">
        <f>'Структура виробн.'!I28+'Структура транспорт.'!I28+'Структура постач.'!I24</f>
        <v>126.768</v>
      </c>
      <c r="J30" s="17">
        <f>ROUND(I30/I48*1000,2)</f>
        <v>44.64</v>
      </c>
      <c r="K30" s="13"/>
      <c r="L30" s="18"/>
      <c r="M30" s="18"/>
      <c r="N30" s="14"/>
    </row>
    <row r="31" spans="1:15" ht="32.25" customHeight="1">
      <c r="A31" s="15" t="s">
        <v>42</v>
      </c>
      <c r="B31" s="16" t="s">
        <v>27</v>
      </c>
      <c r="C31" s="17">
        <f>E31+G31+I31</f>
        <v>441.12599999999998</v>
      </c>
      <c r="D31" s="17">
        <f>C31/C48*1000</f>
        <v>9.281509192592063</v>
      </c>
      <c r="E31" s="17">
        <f>'Структура виробн.'!E29+'Структура транспорт.'!E29+'Структура постач.'!E25</f>
        <v>192.95999999999998</v>
      </c>
      <c r="F31" s="17">
        <f>ROUND(E31/E48*1000,2)</f>
        <v>9.2799999999999994</v>
      </c>
      <c r="G31" s="17">
        <f>'Структура виробн.'!G29+'Структура транспорт.'!G29+'Структура постач.'!G25</f>
        <v>221.809</v>
      </c>
      <c r="H31" s="17">
        <f>ROUND(G31/G48*1000,2)</f>
        <v>9.2799999999999994</v>
      </c>
      <c r="I31" s="17">
        <f>'Структура виробн.'!I29+'Структура транспорт.'!I29+'Структура постач.'!I25</f>
        <v>26.356999999999999</v>
      </c>
      <c r="J31" s="17">
        <f>ROUND(I31/I48*1000,2)</f>
        <v>9.2799999999999994</v>
      </c>
      <c r="K31" s="13"/>
      <c r="L31" s="18"/>
      <c r="M31" s="18"/>
      <c r="N31" s="14"/>
    </row>
    <row r="32" spans="1:15" ht="27.75" customHeight="1">
      <c r="A32" s="15" t="s">
        <v>43</v>
      </c>
      <c r="B32" s="16" t="s">
        <v>38</v>
      </c>
      <c r="C32" s="17">
        <f>E32+G32+I32</f>
        <v>341.71800000000002</v>
      </c>
      <c r="D32" s="17">
        <f>C32/C48*1000</f>
        <v>7.1899157117788901</v>
      </c>
      <c r="E32" s="17">
        <f>'Структура виробн.'!E30+'Структура транспорт.'!E30+'Структура постач.'!E26</f>
        <v>149.47999999999999</v>
      </c>
      <c r="F32" s="17">
        <f>E32/E48*1000</f>
        <v>7.1899260228376827</v>
      </c>
      <c r="G32" s="17">
        <f>'Структура виробн.'!G30+'Структура транспорт.'!G30+'Структура постач.'!G26</f>
        <v>171.822</v>
      </c>
      <c r="H32" s="17">
        <f>G32/G48*1000</f>
        <v>7.1899300306014116</v>
      </c>
      <c r="I32" s="17">
        <f>'Структура виробн.'!I30+'Структура транспорт.'!I30+'Структура постач.'!I26</f>
        <v>20.416000000000004</v>
      </c>
      <c r="J32" s="17">
        <f>I32/I48*1000</f>
        <v>7.1897197150312913</v>
      </c>
      <c r="K32" s="13"/>
      <c r="L32" s="18"/>
      <c r="M32" s="18"/>
      <c r="N32" s="14"/>
    </row>
    <row r="33" spans="1:14" ht="29.25" customHeight="1">
      <c r="A33" s="15" t="s">
        <v>44</v>
      </c>
      <c r="B33" s="16" t="s">
        <v>45</v>
      </c>
      <c r="C33" s="17">
        <v>0</v>
      </c>
      <c r="D33" s="17">
        <v>0</v>
      </c>
      <c r="E33" s="17">
        <v>0</v>
      </c>
      <c r="F33" s="17">
        <v>0</v>
      </c>
      <c r="G33" s="17">
        <f>[1]виробн.!H36+[1]ДОДАТОК2!F38+'[1]ДОДАТОК 3'!F32</f>
        <v>0</v>
      </c>
      <c r="H33" s="17">
        <v>0</v>
      </c>
      <c r="I33" s="17">
        <f>[1]виробн.!J36+[1]ДОДАТОК2!G38+'[1]ДОДАТОК 3'!G32</f>
        <v>0</v>
      </c>
      <c r="J33" s="17">
        <v>0</v>
      </c>
      <c r="K33" s="18"/>
      <c r="L33" s="18"/>
      <c r="M33" s="18"/>
      <c r="N33" s="14"/>
    </row>
    <row r="34" spans="1:14" ht="29.25" customHeight="1">
      <c r="A34" s="15" t="s">
        <v>46</v>
      </c>
      <c r="B34" s="16" t="s">
        <v>47</v>
      </c>
      <c r="C34" s="17">
        <v>0</v>
      </c>
      <c r="D34" s="17">
        <v>0</v>
      </c>
      <c r="E34" s="17">
        <v>0</v>
      </c>
      <c r="F34" s="17">
        <v>0</v>
      </c>
      <c r="G34" s="17">
        <f>[1]виробн.!H37+[1]ДОДАТОК2!F39+'[1]ДОДАТОК 3'!F33</f>
        <v>0</v>
      </c>
      <c r="H34" s="17">
        <v>0</v>
      </c>
      <c r="I34" s="17">
        <f>[1]виробн.!J37+[1]ДОДАТОК2!G39+'[1]ДОДАТОК 3'!G33</f>
        <v>0</v>
      </c>
      <c r="J34" s="17">
        <v>0</v>
      </c>
      <c r="K34" s="18"/>
      <c r="L34" s="18"/>
      <c r="M34" s="18"/>
      <c r="N34" s="14"/>
    </row>
    <row r="35" spans="1:14" ht="33.75" customHeight="1">
      <c r="A35" s="10" t="s">
        <v>48</v>
      </c>
      <c r="B35" s="11" t="s">
        <v>49</v>
      </c>
      <c r="C35" s="12">
        <f>C13+C29+C33+C34</f>
        <v>78682.017999999982</v>
      </c>
      <c r="D35" s="12">
        <v>1655.5</v>
      </c>
      <c r="E35" s="12">
        <f>E13+E29+E33+E34</f>
        <v>34418.313999999998</v>
      </c>
      <c r="F35" s="12">
        <f>F13+F29+F33+F34</f>
        <v>1655.4999260228381</v>
      </c>
      <c r="G35" s="12">
        <f t="shared" ref="G35:I35" si="4">G13+G29+G33+G34</f>
        <v>39562.697</v>
      </c>
      <c r="H35" s="12">
        <f>H13+H29+H33+H34</f>
        <v>1655.4999300306017</v>
      </c>
      <c r="I35" s="12">
        <f t="shared" si="4"/>
        <v>4701.0069999999996</v>
      </c>
      <c r="J35" s="12">
        <f>J13+J29+J33+J34</f>
        <v>1655.4997197150317</v>
      </c>
      <c r="K35" s="13"/>
      <c r="L35" s="18"/>
      <c r="M35" s="18"/>
      <c r="N35" s="14"/>
    </row>
    <row r="36" spans="1:14" ht="35.25" customHeight="1">
      <c r="A36" s="10" t="s">
        <v>50</v>
      </c>
      <c r="B36" s="23" t="s">
        <v>51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8"/>
      <c r="L36" s="18"/>
      <c r="M36" s="18"/>
      <c r="N36" s="14"/>
    </row>
    <row r="37" spans="1:14" ht="51.75" customHeight="1">
      <c r="A37" s="15" t="s">
        <v>52</v>
      </c>
      <c r="B37" s="23" t="s">
        <v>53</v>
      </c>
      <c r="C37" s="12">
        <f>(((C41+C42)/((100-18)/100)))</f>
        <v>3980.3680975609755</v>
      </c>
      <c r="D37" s="12">
        <f>ROUND(C37/C48*1000,2)</f>
        <v>83.75</v>
      </c>
      <c r="E37" s="12">
        <f>(((E41+E42)/((100-18)/100)))</f>
        <v>1741.1561744106402</v>
      </c>
      <c r="F37" s="12">
        <f>ROUND(E37/E48*1000,2)</f>
        <v>83.75</v>
      </c>
      <c r="G37" s="12">
        <f>(((G41+G42)/((100-18)/100)))</f>
        <v>2001.4003081052758</v>
      </c>
      <c r="H37" s="12">
        <f>ROUND(G37/G48*1000,2)</f>
        <v>83.75</v>
      </c>
      <c r="I37" s="12">
        <f>(((I41+I42)/((100-18)/100)))</f>
        <v>237.81161504505928</v>
      </c>
      <c r="J37" s="12">
        <f>ROUND(I37/I48*1000,2)</f>
        <v>83.75</v>
      </c>
      <c r="K37" s="13"/>
    </row>
    <row r="38" spans="1:14" ht="30" customHeight="1">
      <c r="A38" s="15" t="s">
        <v>54</v>
      </c>
      <c r="B38" s="16" t="s">
        <v>55</v>
      </c>
      <c r="C38" s="17">
        <f>C37*0.18</f>
        <v>716.46625756097558</v>
      </c>
      <c r="D38" s="17">
        <f>ROUND(C38/C48*1000,2)</f>
        <v>15.07</v>
      </c>
      <c r="E38" s="17">
        <f>E37*0.18</f>
        <v>313.40811139391525</v>
      </c>
      <c r="F38" s="17">
        <f>ROUND(E38/E48*1000,2)</f>
        <v>15.07</v>
      </c>
      <c r="G38" s="17">
        <f>G37*0.18</f>
        <v>360.25205545894966</v>
      </c>
      <c r="H38" s="17">
        <f>ROUND(G38/G48*1000,2)</f>
        <v>15.07</v>
      </c>
      <c r="I38" s="17">
        <f>I37*0.18</f>
        <v>42.806090708110666</v>
      </c>
      <c r="J38" s="17">
        <v>15.07</v>
      </c>
      <c r="K38" s="13"/>
    </row>
    <row r="39" spans="1:14" ht="30" customHeight="1">
      <c r="A39" s="15" t="s">
        <v>56</v>
      </c>
      <c r="B39" s="16" t="s">
        <v>57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</row>
    <row r="40" spans="1:14" ht="31.5" customHeight="1">
      <c r="A40" s="15" t="s">
        <v>58</v>
      </c>
      <c r="B40" s="16" t="s">
        <v>59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</row>
    <row r="41" spans="1:14" ht="52.5" customHeight="1">
      <c r="A41" s="15" t="s">
        <v>60</v>
      </c>
      <c r="B41" s="16" t="s">
        <v>61</v>
      </c>
      <c r="C41" s="17">
        <f>E41+G41+I41</f>
        <v>2209.9999999999995</v>
      </c>
      <c r="D41" s="17">
        <f>ROUND(C41/C48*1000,2)</f>
        <v>46.5</v>
      </c>
      <c r="E41" s="17">
        <f>'Структура виробн.'!E43+'Структура транспорт.'!E43+'Структура постач.'!E39</f>
        <v>966.73377707665668</v>
      </c>
      <c r="F41" s="17">
        <f>ROUND(E41/E48*1000,2)</f>
        <v>46.5</v>
      </c>
      <c r="G41" s="17">
        <f>'Структура виробн.'!G43+'Структура транспорт.'!G43+'Структура постач.'!G39</f>
        <v>1111.22589378731</v>
      </c>
      <c r="H41" s="17">
        <f>ROUND(G41/G48*1000,2)</f>
        <v>46.5</v>
      </c>
      <c r="I41" s="17">
        <f>'Структура виробн.'!I43+'Структура транспорт.'!I43+'Структура постач.'!I39</f>
        <v>132.04032913603294</v>
      </c>
      <c r="J41" s="17">
        <f>ROUND(I41/I48*1000,2)</f>
        <v>46.5</v>
      </c>
      <c r="K41" s="13"/>
    </row>
    <row r="42" spans="1:14" ht="35.1" customHeight="1">
      <c r="A42" s="15" t="s">
        <v>62</v>
      </c>
      <c r="B42" s="16" t="s">
        <v>63</v>
      </c>
      <c r="C42" s="17">
        <f>E42+G42+I42</f>
        <v>1053.90184</v>
      </c>
      <c r="D42" s="17">
        <f>ROUND(C42/C48*1000,2)</f>
        <v>22.17</v>
      </c>
      <c r="E42" s="17">
        <f>'Структура виробн.'!E44+'Структура транспорт.'!E44+'Структура постач.'!E40</f>
        <v>461.01428594006825</v>
      </c>
      <c r="F42" s="17">
        <f>ROUND(E42/E48*1000,2)</f>
        <v>22.17</v>
      </c>
      <c r="G42" s="17">
        <f>'Структура виробн.'!G44+'Структура транспорт.'!G44+'Структура постач.'!G40</f>
        <v>529.92235885901596</v>
      </c>
      <c r="H42" s="17">
        <f>ROUND(G42/G48*1000,2)</f>
        <v>22.17</v>
      </c>
      <c r="I42" s="17">
        <f>'Структура виробн.'!I44+'Структура транспорт.'!I44+'Структура постач.'!I40</f>
        <v>62.96519520091568</v>
      </c>
      <c r="J42" s="17">
        <f>ROUND(I42/I48*1000,2)</f>
        <v>22.17</v>
      </c>
      <c r="K42" s="13"/>
    </row>
    <row r="43" spans="1:14" ht="55.5" customHeight="1">
      <c r="A43" s="15" t="s">
        <v>64</v>
      </c>
      <c r="B43" s="16" t="s">
        <v>65</v>
      </c>
      <c r="C43" s="17">
        <f>E43+G43+I43</f>
        <v>82662.386097560971</v>
      </c>
      <c r="D43" s="12">
        <f>D35+D36+D37</f>
        <v>1739.25</v>
      </c>
      <c r="E43" s="12">
        <f t="shared" ref="E43:J43" si="5">E35+E36+E37</f>
        <v>36159.470174410642</v>
      </c>
      <c r="F43" s="12">
        <f>F35+F36+F37</f>
        <v>1739.2499260228381</v>
      </c>
      <c r="G43" s="12">
        <f t="shared" si="5"/>
        <v>41564.097308105273</v>
      </c>
      <c r="H43" s="12">
        <f t="shared" si="5"/>
        <v>1739.2499300306017</v>
      </c>
      <c r="I43" s="12">
        <f t="shared" si="5"/>
        <v>4938.8186150450592</v>
      </c>
      <c r="J43" s="12">
        <f t="shared" si="5"/>
        <v>1739.2497197150317</v>
      </c>
      <c r="K43" s="13"/>
    </row>
    <row r="44" spans="1:14" ht="74.25" customHeight="1">
      <c r="A44" s="15" t="s">
        <v>66</v>
      </c>
      <c r="B44" s="16" t="s">
        <v>67</v>
      </c>
      <c r="C44" s="17"/>
      <c r="D44" s="12">
        <f>D43</f>
        <v>1739.25</v>
      </c>
      <c r="E44" s="17"/>
      <c r="F44" s="24">
        <f>F43</f>
        <v>1739.2499260228381</v>
      </c>
      <c r="G44" s="17"/>
      <c r="H44" s="12">
        <f>H43</f>
        <v>1739.2499300306017</v>
      </c>
      <c r="I44" s="17"/>
      <c r="J44" s="12">
        <f>J43</f>
        <v>1739.2497197150317</v>
      </c>
      <c r="K44" s="18"/>
    </row>
    <row r="45" spans="1:14" ht="34.5" customHeight="1">
      <c r="A45" s="15" t="s">
        <v>68</v>
      </c>
      <c r="B45" s="16" t="s">
        <v>69</v>
      </c>
      <c r="C45" s="17">
        <f>C37/C35*100</f>
        <v>5.0588027591780582</v>
      </c>
      <c r="D45" s="17"/>
      <c r="E45" s="17">
        <f>E37/E35*100</f>
        <v>5.0588072803642863</v>
      </c>
      <c r="F45" s="25"/>
      <c r="G45" s="17">
        <f>G37/G35*100</f>
        <v>5.0588065523067751</v>
      </c>
      <c r="H45" s="17"/>
      <c r="I45" s="17">
        <f>I37/I35*100</f>
        <v>5.0587377352354359</v>
      </c>
      <c r="J45" s="17"/>
    </row>
    <row r="46" spans="1:14" ht="44.25" customHeight="1">
      <c r="A46" s="15" t="s">
        <v>70</v>
      </c>
      <c r="B46" s="16" t="s">
        <v>71</v>
      </c>
      <c r="C46" s="17"/>
      <c r="D46" s="24">
        <f>D43*0.2</f>
        <v>347.85</v>
      </c>
      <c r="E46" s="17"/>
      <c r="F46" s="24">
        <f>F43*0.2</f>
        <v>347.84998520456764</v>
      </c>
      <c r="G46" s="17"/>
      <c r="H46" s="12">
        <f>ROUND(H44*0.2,2)</f>
        <v>347.85</v>
      </c>
      <c r="I46" s="17"/>
      <c r="J46" s="12">
        <f>J44*0.2</f>
        <v>347.84994394300634</v>
      </c>
    </row>
    <row r="47" spans="1:14" ht="53.25" customHeight="1">
      <c r="A47" s="15" t="s">
        <v>72</v>
      </c>
      <c r="B47" s="16" t="s">
        <v>73</v>
      </c>
      <c r="C47" s="17"/>
      <c r="D47" s="12">
        <f>D43+D46</f>
        <v>2087.1</v>
      </c>
      <c r="E47" s="17"/>
      <c r="F47" s="12">
        <f>F43+F46</f>
        <v>2087.0999112274058</v>
      </c>
      <c r="G47" s="17"/>
      <c r="H47" s="12">
        <f>H43+H46</f>
        <v>2087.0999300306016</v>
      </c>
      <c r="I47" s="17"/>
      <c r="J47" s="12">
        <f>J43+J46</f>
        <v>2087.099663658038</v>
      </c>
    </row>
    <row r="48" spans="1:14" ht="55.5" customHeight="1">
      <c r="A48" s="15" t="s">
        <v>74</v>
      </c>
      <c r="B48" s="11" t="s">
        <v>75</v>
      </c>
      <c r="C48" s="12">
        <f>E48+G48+I48</f>
        <v>47527.4</v>
      </c>
      <c r="D48" s="12"/>
      <c r="E48" s="12">
        <v>20790.2</v>
      </c>
      <c r="F48" s="12"/>
      <c r="G48" s="12">
        <v>23897.59</v>
      </c>
      <c r="H48" s="12"/>
      <c r="I48" s="12">
        <v>2839.61</v>
      </c>
      <c r="J48" s="12"/>
    </row>
    <row r="49" spans="1:10" ht="52.5" customHeight="1">
      <c r="A49" s="26"/>
      <c r="B49" s="18"/>
      <c r="C49" s="18"/>
      <c r="D49" s="18"/>
      <c r="E49" s="18"/>
      <c r="F49" s="18"/>
      <c r="G49" s="18"/>
      <c r="H49" s="27"/>
      <c r="I49" s="18"/>
      <c r="J49" s="28"/>
    </row>
    <row r="50" spans="1:10" ht="18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24" customHeight="1">
      <c r="A51" s="18"/>
      <c r="B51" s="18"/>
      <c r="C51" s="13"/>
      <c r="D51" s="13"/>
      <c r="E51" s="13"/>
      <c r="F51" s="18"/>
      <c r="G51" s="13"/>
      <c r="H51" s="18"/>
      <c r="I51" s="13"/>
      <c r="J51" s="18"/>
    </row>
    <row r="52" spans="1:10" ht="29.25" customHeight="1">
      <c r="A52" s="18"/>
      <c r="B52" s="26"/>
      <c r="C52" s="18"/>
      <c r="D52" s="18"/>
      <c r="E52" s="18"/>
      <c r="F52" s="18"/>
      <c r="G52" s="18"/>
      <c r="H52" s="18"/>
      <c r="I52" s="27"/>
      <c r="J52" s="18"/>
    </row>
    <row r="53" spans="1:10" ht="17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8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ht="18">
      <c r="A55" s="18"/>
      <c r="B55" s="18"/>
      <c r="C55" s="18"/>
      <c r="D55" s="18"/>
      <c r="E55" s="18"/>
      <c r="F55" s="18"/>
      <c r="G55" s="18"/>
      <c r="H55" s="18"/>
      <c r="I55" s="18"/>
      <c r="J55" s="18"/>
    </row>
  </sheetData>
  <mergeCells count="13">
    <mergeCell ref="I10:J10"/>
    <mergeCell ref="H1:J1"/>
    <mergeCell ref="F2:J2"/>
    <mergeCell ref="G3:J3"/>
    <mergeCell ref="G4:J4"/>
    <mergeCell ref="A5:J5"/>
    <mergeCell ref="A7:J7"/>
    <mergeCell ref="A6:J6"/>
    <mergeCell ref="A10:A11"/>
    <mergeCell ref="B10:B11"/>
    <mergeCell ref="C10:D10"/>
    <mergeCell ref="E10:F10"/>
    <mergeCell ref="G10:H10"/>
  </mergeCells>
  <pageMargins left="0.7" right="0.7" top="0.75" bottom="0.75" header="0.3" footer="0.3"/>
  <pageSetup paperSize="9" scale="3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5"/>
  <sheetViews>
    <sheetView view="pageBreakPreview" topLeftCell="B3" zoomScale="60" zoomScaleNormal="52" workbookViewId="0">
      <selection activeCell="F40" sqref="F40:F44"/>
    </sheetView>
  </sheetViews>
  <sheetFormatPr defaultRowHeight="15"/>
  <cols>
    <col min="1" max="1" width="21.7109375" style="3" customWidth="1"/>
    <col min="2" max="2" width="78.140625" style="3" customWidth="1"/>
    <col min="3" max="4" width="19.28515625" style="3" customWidth="1"/>
    <col min="5" max="6" width="18.85546875" style="3" customWidth="1"/>
    <col min="7" max="8" width="19.140625" style="3" customWidth="1"/>
    <col min="9" max="9" width="20.42578125" style="3" customWidth="1"/>
    <col min="10" max="10" width="14.42578125" style="3" customWidth="1"/>
    <col min="11" max="11" width="0.28515625" style="3" hidden="1" customWidth="1"/>
    <col min="12" max="12" width="18.28515625" style="3" hidden="1" customWidth="1"/>
    <col min="13" max="13" width="19.28515625" style="3" hidden="1" customWidth="1"/>
    <col min="14" max="14" width="19.140625" style="3" customWidth="1"/>
    <col min="15" max="15" width="11.140625" style="3" customWidth="1"/>
    <col min="16" max="16" width="11.42578125" style="3" bestFit="1" customWidth="1"/>
    <col min="17" max="17" width="14.7109375" style="3" customWidth="1"/>
    <col min="18" max="256" width="9.140625" style="3"/>
    <col min="257" max="257" width="21.7109375" style="3" customWidth="1"/>
    <col min="258" max="258" width="78.140625" style="3" customWidth="1"/>
    <col min="259" max="260" width="19.28515625" style="3" customWidth="1"/>
    <col min="261" max="262" width="18.85546875" style="3" customWidth="1"/>
    <col min="263" max="264" width="19.140625" style="3" customWidth="1"/>
    <col min="265" max="266" width="20.42578125" style="3" customWidth="1"/>
    <col min="267" max="267" width="18.28515625" style="3" customWidth="1"/>
    <col min="268" max="268" width="17.42578125" style="3" customWidth="1"/>
    <col min="269" max="269" width="18.42578125" style="3" customWidth="1"/>
    <col min="270" max="270" width="19.140625" style="3" customWidth="1"/>
    <col min="271" max="271" width="11.140625" style="3" customWidth="1"/>
    <col min="272" max="272" width="11.42578125" style="3" bestFit="1" customWidth="1"/>
    <col min="273" max="273" width="14.7109375" style="3" customWidth="1"/>
    <col min="274" max="512" width="9.140625" style="3"/>
    <col min="513" max="513" width="21.7109375" style="3" customWidth="1"/>
    <col min="514" max="514" width="78.140625" style="3" customWidth="1"/>
    <col min="515" max="516" width="19.28515625" style="3" customWidth="1"/>
    <col min="517" max="518" width="18.85546875" style="3" customWidth="1"/>
    <col min="519" max="520" width="19.140625" style="3" customWidth="1"/>
    <col min="521" max="522" width="20.42578125" style="3" customWidth="1"/>
    <col min="523" max="523" width="18.28515625" style="3" customWidth="1"/>
    <col min="524" max="524" width="17.42578125" style="3" customWidth="1"/>
    <col min="525" max="525" width="18.42578125" style="3" customWidth="1"/>
    <col min="526" max="526" width="19.140625" style="3" customWidth="1"/>
    <col min="527" max="527" width="11.140625" style="3" customWidth="1"/>
    <col min="528" max="528" width="11.42578125" style="3" bestFit="1" customWidth="1"/>
    <col min="529" max="529" width="14.7109375" style="3" customWidth="1"/>
    <col min="530" max="768" width="9.140625" style="3"/>
    <col min="769" max="769" width="21.7109375" style="3" customWidth="1"/>
    <col min="770" max="770" width="78.140625" style="3" customWidth="1"/>
    <col min="771" max="772" width="19.28515625" style="3" customWidth="1"/>
    <col min="773" max="774" width="18.85546875" style="3" customWidth="1"/>
    <col min="775" max="776" width="19.140625" style="3" customWidth="1"/>
    <col min="777" max="778" width="20.42578125" style="3" customWidth="1"/>
    <col min="779" max="779" width="18.28515625" style="3" customWidth="1"/>
    <col min="780" max="780" width="17.42578125" style="3" customWidth="1"/>
    <col min="781" max="781" width="18.42578125" style="3" customWidth="1"/>
    <col min="782" max="782" width="19.140625" style="3" customWidth="1"/>
    <col min="783" max="783" width="11.140625" style="3" customWidth="1"/>
    <col min="784" max="784" width="11.42578125" style="3" bestFit="1" customWidth="1"/>
    <col min="785" max="785" width="14.7109375" style="3" customWidth="1"/>
    <col min="786" max="1024" width="9.140625" style="3"/>
    <col min="1025" max="1025" width="21.7109375" style="3" customWidth="1"/>
    <col min="1026" max="1026" width="78.140625" style="3" customWidth="1"/>
    <col min="1027" max="1028" width="19.28515625" style="3" customWidth="1"/>
    <col min="1029" max="1030" width="18.85546875" style="3" customWidth="1"/>
    <col min="1031" max="1032" width="19.140625" style="3" customWidth="1"/>
    <col min="1033" max="1034" width="20.42578125" style="3" customWidth="1"/>
    <col min="1035" max="1035" width="18.28515625" style="3" customWidth="1"/>
    <col min="1036" max="1036" width="17.42578125" style="3" customWidth="1"/>
    <col min="1037" max="1037" width="18.42578125" style="3" customWidth="1"/>
    <col min="1038" max="1038" width="19.140625" style="3" customWidth="1"/>
    <col min="1039" max="1039" width="11.140625" style="3" customWidth="1"/>
    <col min="1040" max="1040" width="11.42578125" style="3" bestFit="1" customWidth="1"/>
    <col min="1041" max="1041" width="14.7109375" style="3" customWidth="1"/>
    <col min="1042" max="1280" width="9.140625" style="3"/>
    <col min="1281" max="1281" width="21.7109375" style="3" customWidth="1"/>
    <col min="1282" max="1282" width="78.140625" style="3" customWidth="1"/>
    <col min="1283" max="1284" width="19.28515625" style="3" customWidth="1"/>
    <col min="1285" max="1286" width="18.85546875" style="3" customWidth="1"/>
    <col min="1287" max="1288" width="19.140625" style="3" customWidth="1"/>
    <col min="1289" max="1290" width="20.42578125" style="3" customWidth="1"/>
    <col min="1291" max="1291" width="18.28515625" style="3" customWidth="1"/>
    <col min="1292" max="1292" width="17.42578125" style="3" customWidth="1"/>
    <col min="1293" max="1293" width="18.42578125" style="3" customWidth="1"/>
    <col min="1294" max="1294" width="19.140625" style="3" customWidth="1"/>
    <col min="1295" max="1295" width="11.140625" style="3" customWidth="1"/>
    <col min="1296" max="1296" width="11.42578125" style="3" bestFit="1" customWidth="1"/>
    <col min="1297" max="1297" width="14.7109375" style="3" customWidth="1"/>
    <col min="1298" max="1536" width="9.140625" style="3"/>
    <col min="1537" max="1537" width="21.7109375" style="3" customWidth="1"/>
    <col min="1538" max="1538" width="78.140625" style="3" customWidth="1"/>
    <col min="1539" max="1540" width="19.28515625" style="3" customWidth="1"/>
    <col min="1541" max="1542" width="18.85546875" style="3" customWidth="1"/>
    <col min="1543" max="1544" width="19.140625" style="3" customWidth="1"/>
    <col min="1545" max="1546" width="20.42578125" style="3" customWidth="1"/>
    <col min="1547" max="1547" width="18.28515625" style="3" customWidth="1"/>
    <col min="1548" max="1548" width="17.42578125" style="3" customWidth="1"/>
    <col min="1549" max="1549" width="18.42578125" style="3" customWidth="1"/>
    <col min="1550" max="1550" width="19.140625" style="3" customWidth="1"/>
    <col min="1551" max="1551" width="11.140625" style="3" customWidth="1"/>
    <col min="1552" max="1552" width="11.42578125" style="3" bestFit="1" customWidth="1"/>
    <col min="1553" max="1553" width="14.7109375" style="3" customWidth="1"/>
    <col min="1554" max="1792" width="9.140625" style="3"/>
    <col min="1793" max="1793" width="21.7109375" style="3" customWidth="1"/>
    <col min="1794" max="1794" width="78.140625" style="3" customWidth="1"/>
    <col min="1795" max="1796" width="19.28515625" style="3" customWidth="1"/>
    <col min="1797" max="1798" width="18.85546875" style="3" customWidth="1"/>
    <col min="1799" max="1800" width="19.140625" style="3" customWidth="1"/>
    <col min="1801" max="1802" width="20.42578125" style="3" customWidth="1"/>
    <col min="1803" max="1803" width="18.28515625" style="3" customWidth="1"/>
    <col min="1804" max="1804" width="17.42578125" style="3" customWidth="1"/>
    <col min="1805" max="1805" width="18.42578125" style="3" customWidth="1"/>
    <col min="1806" max="1806" width="19.140625" style="3" customWidth="1"/>
    <col min="1807" max="1807" width="11.140625" style="3" customWidth="1"/>
    <col min="1808" max="1808" width="11.42578125" style="3" bestFit="1" customWidth="1"/>
    <col min="1809" max="1809" width="14.7109375" style="3" customWidth="1"/>
    <col min="1810" max="2048" width="9.140625" style="3"/>
    <col min="2049" max="2049" width="21.7109375" style="3" customWidth="1"/>
    <col min="2050" max="2050" width="78.140625" style="3" customWidth="1"/>
    <col min="2051" max="2052" width="19.28515625" style="3" customWidth="1"/>
    <col min="2053" max="2054" width="18.85546875" style="3" customWidth="1"/>
    <col min="2055" max="2056" width="19.140625" style="3" customWidth="1"/>
    <col min="2057" max="2058" width="20.42578125" style="3" customWidth="1"/>
    <col min="2059" max="2059" width="18.28515625" style="3" customWidth="1"/>
    <col min="2060" max="2060" width="17.42578125" style="3" customWidth="1"/>
    <col min="2061" max="2061" width="18.42578125" style="3" customWidth="1"/>
    <col min="2062" max="2062" width="19.140625" style="3" customWidth="1"/>
    <col min="2063" max="2063" width="11.140625" style="3" customWidth="1"/>
    <col min="2064" max="2064" width="11.42578125" style="3" bestFit="1" customWidth="1"/>
    <col min="2065" max="2065" width="14.7109375" style="3" customWidth="1"/>
    <col min="2066" max="2304" width="9.140625" style="3"/>
    <col min="2305" max="2305" width="21.7109375" style="3" customWidth="1"/>
    <col min="2306" max="2306" width="78.140625" style="3" customWidth="1"/>
    <col min="2307" max="2308" width="19.28515625" style="3" customWidth="1"/>
    <col min="2309" max="2310" width="18.85546875" style="3" customWidth="1"/>
    <col min="2311" max="2312" width="19.140625" style="3" customWidth="1"/>
    <col min="2313" max="2314" width="20.42578125" style="3" customWidth="1"/>
    <col min="2315" max="2315" width="18.28515625" style="3" customWidth="1"/>
    <col min="2316" max="2316" width="17.42578125" style="3" customWidth="1"/>
    <col min="2317" max="2317" width="18.42578125" style="3" customWidth="1"/>
    <col min="2318" max="2318" width="19.140625" style="3" customWidth="1"/>
    <col min="2319" max="2319" width="11.140625" style="3" customWidth="1"/>
    <col min="2320" max="2320" width="11.42578125" style="3" bestFit="1" customWidth="1"/>
    <col min="2321" max="2321" width="14.7109375" style="3" customWidth="1"/>
    <col min="2322" max="2560" width="9.140625" style="3"/>
    <col min="2561" max="2561" width="21.7109375" style="3" customWidth="1"/>
    <col min="2562" max="2562" width="78.140625" style="3" customWidth="1"/>
    <col min="2563" max="2564" width="19.28515625" style="3" customWidth="1"/>
    <col min="2565" max="2566" width="18.85546875" style="3" customWidth="1"/>
    <col min="2567" max="2568" width="19.140625" style="3" customWidth="1"/>
    <col min="2569" max="2570" width="20.42578125" style="3" customWidth="1"/>
    <col min="2571" max="2571" width="18.28515625" style="3" customWidth="1"/>
    <col min="2572" max="2572" width="17.42578125" style="3" customWidth="1"/>
    <col min="2573" max="2573" width="18.42578125" style="3" customWidth="1"/>
    <col min="2574" max="2574" width="19.140625" style="3" customWidth="1"/>
    <col min="2575" max="2575" width="11.140625" style="3" customWidth="1"/>
    <col min="2576" max="2576" width="11.42578125" style="3" bestFit="1" customWidth="1"/>
    <col min="2577" max="2577" width="14.7109375" style="3" customWidth="1"/>
    <col min="2578" max="2816" width="9.140625" style="3"/>
    <col min="2817" max="2817" width="21.7109375" style="3" customWidth="1"/>
    <col min="2818" max="2818" width="78.140625" style="3" customWidth="1"/>
    <col min="2819" max="2820" width="19.28515625" style="3" customWidth="1"/>
    <col min="2821" max="2822" width="18.85546875" style="3" customWidth="1"/>
    <col min="2823" max="2824" width="19.140625" style="3" customWidth="1"/>
    <col min="2825" max="2826" width="20.42578125" style="3" customWidth="1"/>
    <col min="2827" max="2827" width="18.28515625" style="3" customWidth="1"/>
    <col min="2828" max="2828" width="17.42578125" style="3" customWidth="1"/>
    <col min="2829" max="2829" width="18.42578125" style="3" customWidth="1"/>
    <col min="2830" max="2830" width="19.140625" style="3" customWidth="1"/>
    <col min="2831" max="2831" width="11.140625" style="3" customWidth="1"/>
    <col min="2832" max="2832" width="11.42578125" style="3" bestFit="1" customWidth="1"/>
    <col min="2833" max="2833" width="14.7109375" style="3" customWidth="1"/>
    <col min="2834" max="3072" width="9.140625" style="3"/>
    <col min="3073" max="3073" width="21.7109375" style="3" customWidth="1"/>
    <col min="3074" max="3074" width="78.140625" style="3" customWidth="1"/>
    <col min="3075" max="3076" width="19.28515625" style="3" customWidth="1"/>
    <col min="3077" max="3078" width="18.85546875" style="3" customWidth="1"/>
    <col min="3079" max="3080" width="19.140625" style="3" customWidth="1"/>
    <col min="3081" max="3082" width="20.42578125" style="3" customWidth="1"/>
    <col min="3083" max="3083" width="18.28515625" style="3" customWidth="1"/>
    <col min="3084" max="3084" width="17.42578125" style="3" customWidth="1"/>
    <col min="3085" max="3085" width="18.42578125" style="3" customWidth="1"/>
    <col min="3086" max="3086" width="19.140625" style="3" customWidth="1"/>
    <col min="3087" max="3087" width="11.140625" style="3" customWidth="1"/>
    <col min="3088" max="3088" width="11.42578125" style="3" bestFit="1" customWidth="1"/>
    <col min="3089" max="3089" width="14.7109375" style="3" customWidth="1"/>
    <col min="3090" max="3328" width="9.140625" style="3"/>
    <col min="3329" max="3329" width="21.7109375" style="3" customWidth="1"/>
    <col min="3330" max="3330" width="78.140625" style="3" customWidth="1"/>
    <col min="3331" max="3332" width="19.28515625" style="3" customWidth="1"/>
    <col min="3333" max="3334" width="18.85546875" style="3" customWidth="1"/>
    <col min="3335" max="3336" width="19.140625" style="3" customWidth="1"/>
    <col min="3337" max="3338" width="20.42578125" style="3" customWidth="1"/>
    <col min="3339" max="3339" width="18.28515625" style="3" customWidth="1"/>
    <col min="3340" max="3340" width="17.42578125" style="3" customWidth="1"/>
    <col min="3341" max="3341" width="18.42578125" style="3" customWidth="1"/>
    <col min="3342" max="3342" width="19.140625" style="3" customWidth="1"/>
    <col min="3343" max="3343" width="11.140625" style="3" customWidth="1"/>
    <col min="3344" max="3344" width="11.42578125" style="3" bestFit="1" customWidth="1"/>
    <col min="3345" max="3345" width="14.7109375" style="3" customWidth="1"/>
    <col min="3346" max="3584" width="9.140625" style="3"/>
    <col min="3585" max="3585" width="21.7109375" style="3" customWidth="1"/>
    <col min="3586" max="3586" width="78.140625" style="3" customWidth="1"/>
    <col min="3587" max="3588" width="19.28515625" style="3" customWidth="1"/>
    <col min="3589" max="3590" width="18.85546875" style="3" customWidth="1"/>
    <col min="3591" max="3592" width="19.140625" style="3" customWidth="1"/>
    <col min="3593" max="3594" width="20.42578125" style="3" customWidth="1"/>
    <col min="3595" max="3595" width="18.28515625" style="3" customWidth="1"/>
    <col min="3596" max="3596" width="17.42578125" style="3" customWidth="1"/>
    <col min="3597" max="3597" width="18.42578125" style="3" customWidth="1"/>
    <col min="3598" max="3598" width="19.140625" style="3" customWidth="1"/>
    <col min="3599" max="3599" width="11.140625" style="3" customWidth="1"/>
    <col min="3600" max="3600" width="11.42578125" style="3" bestFit="1" customWidth="1"/>
    <col min="3601" max="3601" width="14.7109375" style="3" customWidth="1"/>
    <col min="3602" max="3840" width="9.140625" style="3"/>
    <col min="3841" max="3841" width="21.7109375" style="3" customWidth="1"/>
    <col min="3842" max="3842" width="78.140625" style="3" customWidth="1"/>
    <col min="3843" max="3844" width="19.28515625" style="3" customWidth="1"/>
    <col min="3845" max="3846" width="18.85546875" style="3" customWidth="1"/>
    <col min="3847" max="3848" width="19.140625" style="3" customWidth="1"/>
    <col min="3849" max="3850" width="20.42578125" style="3" customWidth="1"/>
    <col min="3851" max="3851" width="18.28515625" style="3" customWidth="1"/>
    <col min="3852" max="3852" width="17.42578125" style="3" customWidth="1"/>
    <col min="3853" max="3853" width="18.42578125" style="3" customWidth="1"/>
    <col min="3854" max="3854" width="19.140625" style="3" customWidth="1"/>
    <col min="3855" max="3855" width="11.140625" style="3" customWidth="1"/>
    <col min="3856" max="3856" width="11.42578125" style="3" bestFit="1" customWidth="1"/>
    <col min="3857" max="3857" width="14.7109375" style="3" customWidth="1"/>
    <col min="3858" max="4096" width="9.140625" style="3"/>
    <col min="4097" max="4097" width="21.7109375" style="3" customWidth="1"/>
    <col min="4098" max="4098" width="78.140625" style="3" customWidth="1"/>
    <col min="4099" max="4100" width="19.28515625" style="3" customWidth="1"/>
    <col min="4101" max="4102" width="18.85546875" style="3" customWidth="1"/>
    <col min="4103" max="4104" width="19.140625" style="3" customWidth="1"/>
    <col min="4105" max="4106" width="20.42578125" style="3" customWidth="1"/>
    <col min="4107" max="4107" width="18.28515625" style="3" customWidth="1"/>
    <col min="4108" max="4108" width="17.42578125" style="3" customWidth="1"/>
    <col min="4109" max="4109" width="18.42578125" style="3" customWidth="1"/>
    <col min="4110" max="4110" width="19.140625" style="3" customWidth="1"/>
    <col min="4111" max="4111" width="11.140625" style="3" customWidth="1"/>
    <col min="4112" max="4112" width="11.42578125" style="3" bestFit="1" customWidth="1"/>
    <col min="4113" max="4113" width="14.7109375" style="3" customWidth="1"/>
    <col min="4114" max="4352" width="9.140625" style="3"/>
    <col min="4353" max="4353" width="21.7109375" style="3" customWidth="1"/>
    <col min="4354" max="4354" width="78.140625" style="3" customWidth="1"/>
    <col min="4355" max="4356" width="19.28515625" style="3" customWidth="1"/>
    <col min="4357" max="4358" width="18.85546875" style="3" customWidth="1"/>
    <col min="4359" max="4360" width="19.140625" style="3" customWidth="1"/>
    <col min="4361" max="4362" width="20.42578125" style="3" customWidth="1"/>
    <col min="4363" max="4363" width="18.28515625" style="3" customWidth="1"/>
    <col min="4364" max="4364" width="17.42578125" style="3" customWidth="1"/>
    <col min="4365" max="4365" width="18.42578125" style="3" customWidth="1"/>
    <col min="4366" max="4366" width="19.140625" style="3" customWidth="1"/>
    <col min="4367" max="4367" width="11.140625" style="3" customWidth="1"/>
    <col min="4368" max="4368" width="11.42578125" style="3" bestFit="1" customWidth="1"/>
    <col min="4369" max="4369" width="14.7109375" style="3" customWidth="1"/>
    <col min="4370" max="4608" width="9.140625" style="3"/>
    <col min="4609" max="4609" width="21.7109375" style="3" customWidth="1"/>
    <col min="4610" max="4610" width="78.140625" style="3" customWidth="1"/>
    <col min="4611" max="4612" width="19.28515625" style="3" customWidth="1"/>
    <col min="4613" max="4614" width="18.85546875" style="3" customWidth="1"/>
    <col min="4615" max="4616" width="19.140625" style="3" customWidth="1"/>
    <col min="4617" max="4618" width="20.42578125" style="3" customWidth="1"/>
    <col min="4619" max="4619" width="18.28515625" style="3" customWidth="1"/>
    <col min="4620" max="4620" width="17.42578125" style="3" customWidth="1"/>
    <col min="4621" max="4621" width="18.42578125" style="3" customWidth="1"/>
    <col min="4622" max="4622" width="19.140625" style="3" customWidth="1"/>
    <col min="4623" max="4623" width="11.140625" style="3" customWidth="1"/>
    <col min="4624" max="4624" width="11.42578125" style="3" bestFit="1" customWidth="1"/>
    <col min="4625" max="4625" width="14.7109375" style="3" customWidth="1"/>
    <col min="4626" max="4864" width="9.140625" style="3"/>
    <col min="4865" max="4865" width="21.7109375" style="3" customWidth="1"/>
    <col min="4866" max="4866" width="78.140625" style="3" customWidth="1"/>
    <col min="4867" max="4868" width="19.28515625" style="3" customWidth="1"/>
    <col min="4869" max="4870" width="18.85546875" style="3" customWidth="1"/>
    <col min="4871" max="4872" width="19.140625" style="3" customWidth="1"/>
    <col min="4873" max="4874" width="20.42578125" style="3" customWidth="1"/>
    <col min="4875" max="4875" width="18.28515625" style="3" customWidth="1"/>
    <col min="4876" max="4876" width="17.42578125" style="3" customWidth="1"/>
    <col min="4877" max="4877" width="18.42578125" style="3" customWidth="1"/>
    <col min="4878" max="4878" width="19.140625" style="3" customWidth="1"/>
    <col min="4879" max="4879" width="11.140625" style="3" customWidth="1"/>
    <col min="4880" max="4880" width="11.42578125" style="3" bestFit="1" customWidth="1"/>
    <col min="4881" max="4881" width="14.7109375" style="3" customWidth="1"/>
    <col min="4882" max="5120" width="9.140625" style="3"/>
    <col min="5121" max="5121" width="21.7109375" style="3" customWidth="1"/>
    <col min="5122" max="5122" width="78.140625" style="3" customWidth="1"/>
    <col min="5123" max="5124" width="19.28515625" style="3" customWidth="1"/>
    <col min="5125" max="5126" width="18.85546875" style="3" customWidth="1"/>
    <col min="5127" max="5128" width="19.140625" style="3" customWidth="1"/>
    <col min="5129" max="5130" width="20.42578125" style="3" customWidth="1"/>
    <col min="5131" max="5131" width="18.28515625" style="3" customWidth="1"/>
    <col min="5132" max="5132" width="17.42578125" style="3" customWidth="1"/>
    <col min="5133" max="5133" width="18.42578125" style="3" customWidth="1"/>
    <col min="5134" max="5134" width="19.140625" style="3" customWidth="1"/>
    <col min="5135" max="5135" width="11.140625" style="3" customWidth="1"/>
    <col min="5136" max="5136" width="11.42578125" style="3" bestFit="1" customWidth="1"/>
    <col min="5137" max="5137" width="14.7109375" style="3" customWidth="1"/>
    <col min="5138" max="5376" width="9.140625" style="3"/>
    <col min="5377" max="5377" width="21.7109375" style="3" customWidth="1"/>
    <col min="5378" max="5378" width="78.140625" style="3" customWidth="1"/>
    <col min="5379" max="5380" width="19.28515625" style="3" customWidth="1"/>
    <col min="5381" max="5382" width="18.85546875" style="3" customWidth="1"/>
    <col min="5383" max="5384" width="19.140625" style="3" customWidth="1"/>
    <col min="5385" max="5386" width="20.42578125" style="3" customWidth="1"/>
    <col min="5387" max="5387" width="18.28515625" style="3" customWidth="1"/>
    <col min="5388" max="5388" width="17.42578125" style="3" customWidth="1"/>
    <col min="5389" max="5389" width="18.42578125" style="3" customWidth="1"/>
    <col min="5390" max="5390" width="19.140625" style="3" customWidth="1"/>
    <col min="5391" max="5391" width="11.140625" style="3" customWidth="1"/>
    <col min="5392" max="5392" width="11.42578125" style="3" bestFit="1" customWidth="1"/>
    <col min="5393" max="5393" width="14.7109375" style="3" customWidth="1"/>
    <col min="5394" max="5632" width="9.140625" style="3"/>
    <col min="5633" max="5633" width="21.7109375" style="3" customWidth="1"/>
    <col min="5634" max="5634" width="78.140625" style="3" customWidth="1"/>
    <col min="5635" max="5636" width="19.28515625" style="3" customWidth="1"/>
    <col min="5637" max="5638" width="18.85546875" style="3" customWidth="1"/>
    <col min="5639" max="5640" width="19.140625" style="3" customWidth="1"/>
    <col min="5641" max="5642" width="20.42578125" style="3" customWidth="1"/>
    <col min="5643" max="5643" width="18.28515625" style="3" customWidth="1"/>
    <col min="5644" max="5644" width="17.42578125" style="3" customWidth="1"/>
    <col min="5645" max="5645" width="18.42578125" style="3" customWidth="1"/>
    <col min="5646" max="5646" width="19.140625" style="3" customWidth="1"/>
    <col min="5647" max="5647" width="11.140625" style="3" customWidth="1"/>
    <col min="5648" max="5648" width="11.42578125" style="3" bestFit="1" customWidth="1"/>
    <col min="5649" max="5649" width="14.7109375" style="3" customWidth="1"/>
    <col min="5650" max="5888" width="9.140625" style="3"/>
    <col min="5889" max="5889" width="21.7109375" style="3" customWidth="1"/>
    <col min="5890" max="5890" width="78.140625" style="3" customWidth="1"/>
    <col min="5891" max="5892" width="19.28515625" style="3" customWidth="1"/>
    <col min="5893" max="5894" width="18.85546875" style="3" customWidth="1"/>
    <col min="5895" max="5896" width="19.140625" style="3" customWidth="1"/>
    <col min="5897" max="5898" width="20.42578125" style="3" customWidth="1"/>
    <col min="5899" max="5899" width="18.28515625" style="3" customWidth="1"/>
    <col min="5900" max="5900" width="17.42578125" style="3" customWidth="1"/>
    <col min="5901" max="5901" width="18.42578125" style="3" customWidth="1"/>
    <col min="5902" max="5902" width="19.140625" style="3" customWidth="1"/>
    <col min="5903" max="5903" width="11.140625" style="3" customWidth="1"/>
    <col min="5904" max="5904" width="11.42578125" style="3" bestFit="1" customWidth="1"/>
    <col min="5905" max="5905" width="14.7109375" style="3" customWidth="1"/>
    <col min="5906" max="6144" width="9.140625" style="3"/>
    <col min="6145" max="6145" width="21.7109375" style="3" customWidth="1"/>
    <col min="6146" max="6146" width="78.140625" style="3" customWidth="1"/>
    <col min="6147" max="6148" width="19.28515625" style="3" customWidth="1"/>
    <col min="6149" max="6150" width="18.85546875" style="3" customWidth="1"/>
    <col min="6151" max="6152" width="19.140625" style="3" customWidth="1"/>
    <col min="6153" max="6154" width="20.42578125" style="3" customWidth="1"/>
    <col min="6155" max="6155" width="18.28515625" style="3" customWidth="1"/>
    <col min="6156" max="6156" width="17.42578125" style="3" customWidth="1"/>
    <col min="6157" max="6157" width="18.42578125" style="3" customWidth="1"/>
    <col min="6158" max="6158" width="19.140625" style="3" customWidth="1"/>
    <col min="6159" max="6159" width="11.140625" style="3" customWidth="1"/>
    <col min="6160" max="6160" width="11.42578125" style="3" bestFit="1" customWidth="1"/>
    <col min="6161" max="6161" width="14.7109375" style="3" customWidth="1"/>
    <col min="6162" max="6400" width="9.140625" style="3"/>
    <col min="6401" max="6401" width="21.7109375" style="3" customWidth="1"/>
    <col min="6402" max="6402" width="78.140625" style="3" customWidth="1"/>
    <col min="6403" max="6404" width="19.28515625" style="3" customWidth="1"/>
    <col min="6405" max="6406" width="18.85546875" style="3" customWidth="1"/>
    <col min="6407" max="6408" width="19.140625" style="3" customWidth="1"/>
    <col min="6409" max="6410" width="20.42578125" style="3" customWidth="1"/>
    <col min="6411" max="6411" width="18.28515625" style="3" customWidth="1"/>
    <col min="6412" max="6412" width="17.42578125" style="3" customWidth="1"/>
    <col min="6413" max="6413" width="18.42578125" style="3" customWidth="1"/>
    <col min="6414" max="6414" width="19.140625" style="3" customWidth="1"/>
    <col min="6415" max="6415" width="11.140625" style="3" customWidth="1"/>
    <col min="6416" max="6416" width="11.42578125" style="3" bestFit="1" customWidth="1"/>
    <col min="6417" max="6417" width="14.7109375" style="3" customWidth="1"/>
    <col min="6418" max="6656" width="9.140625" style="3"/>
    <col min="6657" max="6657" width="21.7109375" style="3" customWidth="1"/>
    <col min="6658" max="6658" width="78.140625" style="3" customWidth="1"/>
    <col min="6659" max="6660" width="19.28515625" style="3" customWidth="1"/>
    <col min="6661" max="6662" width="18.85546875" style="3" customWidth="1"/>
    <col min="6663" max="6664" width="19.140625" style="3" customWidth="1"/>
    <col min="6665" max="6666" width="20.42578125" style="3" customWidth="1"/>
    <col min="6667" max="6667" width="18.28515625" style="3" customWidth="1"/>
    <col min="6668" max="6668" width="17.42578125" style="3" customWidth="1"/>
    <col min="6669" max="6669" width="18.42578125" style="3" customWidth="1"/>
    <col min="6670" max="6670" width="19.140625" style="3" customWidth="1"/>
    <col min="6671" max="6671" width="11.140625" style="3" customWidth="1"/>
    <col min="6672" max="6672" width="11.42578125" style="3" bestFit="1" customWidth="1"/>
    <col min="6673" max="6673" width="14.7109375" style="3" customWidth="1"/>
    <col min="6674" max="6912" width="9.140625" style="3"/>
    <col min="6913" max="6913" width="21.7109375" style="3" customWidth="1"/>
    <col min="6914" max="6914" width="78.140625" style="3" customWidth="1"/>
    <col min="6915" max="6916" width="19.28515625" style="3" customWidth="1"/>
    <col min="6917" max="6918" width="18.85546875" style="3" customWidth="1"/>
    <col min="6919" max="6920" width="19.140625" style="3" customWidth="1"/>
    <col min="6921" max="6922" width="20.42578125" style="3" customWidth="1"/>
    <col min="6923" max="6923" width="18.28515625" style="3" customWidth="1"/>
    <col min="6924" max="6924" width="17.42578125" style="3" customWidth="1"/>
    <col min="6925" max="6925" width="18.42578125" style="3" customWidth="1"/>
    <col min="6926" max="6926" width="19.140625" style="3" customWidth="1"/>
    <col min="6927" max="6927" width="11.140625" style="3" customWidth="1"/>
    <col min="6928" max="6928" width="11.42578125" style="3" bestFit="1" customWidth="1"/>
    <col min="6929" max="6929" width="14.7109375" style="3" customWidth="1"/>
    <col min="6930" max="7168" width="9.140625" style="3"/>
    <col min="7169" max="7169" width="21.7109375" style="3" customWidth="1"/>
    <col min="7170" max="7170" width="78.140625" style="3" customWidth="1"/>
    <col min="7171" max="7172" width="19.28515625" style="3" customWidth="1"/>
    <col min="7173" max="7174" width="18.85546875" style="3" customWidth="1"/>
    <col min="7175" max="7176" width="19.140625" style="3" customWidth="1"/>
    <col min="7177" max="7178" width="20.42578125" style="3" customWidth="1"/>
    <col min="7179" max="7179" width="18.28515625" style="3" customWidth="1"/>
    <col min="7180" max="7180" width="17.42578125" style="3" customWidth="1"/>
    <col min="7181" max="7181" width="18.42578125" style="3" customWidth="1"/>
    <col min="7182" max="7182" width="19.140625" style="3" customWidth="1"/>
    <col min="7183" max="7183" width="11.140625" style="3" customWidth="1"/>
    <col min="7184" max="7184" width="11.42578125" style="3" bestFit="1" customWidth="1"/>
    <col min="7185" max="7185" width="14.7109375" style="3" customWidth="1"/>
    <col min="7186" max="7424" width="9.140625" style="3"/>
    <col min="7425" max="7425" width="21.7109375" style="3" customWidth="1"/>
    <col min="7426" max="7426" width="78.140625" style="3" customWidth="1"/>
    <col min="7427" max="7428" width="19.28515625" style="3" customWidth="1"/>
    <col min="7429" max="7430" width="18.85546875" style="3" customWidth="1"/>
    <col min="7431" max="7432" width="19.140625" style="3" customWidth="1"/>
    <col min="7433" max="7434" width="20.42578125" style="3" customWidth="1"/>
    <col min="7435" max="7435" width="18.28515625" style="3" customWidth="1"/>
    <col min="7436" max="7436" width="17.42578125" style="3" customWidth="1"/>
    <col min="7437" max="7437" width="18.42578125" style="3" customWidth="1"/>
    <col min="7438" max="7438" width="19.140625" style="3" customWidth="1"/>
    <col min="7439" max="7439" width="11.140625" style="3" customWidth="1"/>
    <col min="7440" max="7440" width="11.42578125" style="3" bestFit="1" customWidth="1"/>
    <col min="7441" max="7441" width="14.7109375" style="3" customWidth="1"/>
    <col min="7442" max="7680" width="9.140625" style="3"/>
    <col min="7681" max="7681" width="21.7109375" style="3" customWidth="1"/>
    <col min="7682" max="7682" width="78.140625" style="3" customWidth="1"/>
    <col min="7683" max="7684" width="19.28515625" style="3" customWidth="1"/>
    <col min="7685" max="7686" width="18.85546875" style="3" customWidth="1"/>
    <col min="7687" max="7688" width="19.140625" style="3" customWidth="1"/>
    <col min="7689" max="7690" width="20.42578125" style="3" customWidth="1"/>
    <col min="7691" max="7691" width="18.28515625" style="3" customWidth="1"/>
    <col min="7692" max="7692" width="17.42578125" style="3" customWidth="1"/>
    <col min="7693" max="7693" width="18.42578125" style="3" customWidth="1"/>
    <col min="7694" max="7694" width="19.140625" style="3" customWidth="1"/>
    <col min="7695" max="7695" width="11.140625" style="3" customWidth="1"/>
    <col min="7696" max="7696" width="11.42578125" style="3" bestFit="1" customWidth="1"/>
    <col min="7697" max="7697" width="14.7109375" style="3" customWidth="1"/>
    <col min="7698" max="7936" width="9.140625" style="3"/>
    <col min="7937" max="7937" width="21.7109375" style="3" customWidth="1"/>
    <col min="7938" max="7938" width="78.140625" style="3" customWidth="1"/>
    <col min="7939" max="7940" width="19.28515625" style="3" customWidth="1"/>
    <col min="7941" max="7942" width="18.85546875" style="3" customWidth="1"/>
    <col min="7943" max="7944" width="19.140625" style="3" customWidth="1"/>
    <col min="7945" max="7946" width="20.42578125" style="3" customWidth="1"/>
    <col min="7947" max="7947" width="18.28515625" style="3" customWidth="1"/>
    <col min="7948" max="7948" width="17.42578125" style="3" customWidth="1"/>
    <col min="7949" max="7949" width="18.42578125" style="3" customWidth="1"/>
    <col min="7950" max="7950" width="19.140625" style="3" customWidth="1"/>
    <col min="7951" max="7951" width="11.140625" style="3" customWidth="1"/>
    <col min="7952" max="7952" width="11.42578125" style="3" bestFit="1" customWidth="1"/>
    <col min="7953" max="7953" width="14.7109375" style="3" customWidth="1"/>
    <col min="7954" max="8192" width="9.140625" style="3"/>
    <col min="8193" max="8193" width="21.7109375" style="3" customWidth="1"/>
    <col min="8194" max="8194" width="78.140625" style="3" customWidth="1"/>
    <col min="8195" max="8196" width="19.28515625" style="3" customWidth="1"/>
    <col min="8197" max="8198" width="18.85546875" style="3" customWidth="1"/>
    <col min="8199" max="8200" width="19.140625" style="3" customWidth="1"/>
    <col min="8201" max="8202" width="20.42578125" style="3" customWidth="1"/>
    <col min="8203" max="8203" width="18.28515625" style="3" customWidth="1"/>
    <col min="8204" max="8204" width="17.42578125" style="3" customWidth="1"/>
    <col min="8205" max="8205" width="18.42578125" style="3" customWidth="1"/>
    <col min="8206" max="8206" width="19.140625" style="3" customWidth="1"/>
    <col min="8207" max="8207" width="11.140625" style="3" customWidth="1"/>
    <col min="8208" max="8208" width="11.42578125" style="3" bestFit="1" customWidth="1"/>
    <col min="8209" max="8209" width="14.7109375" style="3" customWidth="1"/>
    <col min="8210" max="8448" width="9.140625" style="3"/>
    <col min="8449" max="8449" width="21.7109375" style="3" customWidth="1"/>
    <col min="8450" max="8450" width="78.140625" style="3" customWidth="1"/>
    <col min="8451" max="8452" width="19.28515625" style="3" customWidth="1"/>
    <col min="8453" max="8454" width="18.85546875" style="3" customWidth="1"/>
    <col min="8455" max="8456" width="19.140625" style="3" customWidth="1"/>
    <col min="8457" max="8458" width="20.42578125" style="3" customWidth="1"/>
    <col min="8459" max="8459" width="18.28515625" style="3" customWidth="1"/>
    <col min="8460" max="8460" width="17.42578125" style="3" customWidth="1"/>
    <col min="8461" max="8461" width="18.42578125" style="3" customWidth="1"/>
    <col min="8462" max="8462" width="19.140625" style="3" customWidth="1"/>
    <col min="8463" max="8463" width="11.140625" style="3" customWidth="1"/>
    <col min="8464" max="8464" width="11.42578125" style="3" bestFit="1" customWidth="1"/>
    <col min="8465" max="8465" width="14.7109375" style="3" customWidth="1"/>
    <col min="8466" max="8704" width="9.140625" style="3"/>
    <col min="8705" max="8705" width="21.7109375" style="3" customWidth="1"/>
    <col min="8706" max="8706" width="78.140625" style="3" customWidth="1"/>
    <col min="8707" max="8708" width="19.28515625" style="3" customWidth="1"/>
    <col min="8709" max="8710" width="18.85546875" style="3" customWidth="1"/>
    <col min="8711" max="8712" width="19.140625" style="3" customWidth="1"/>
    <col min="8713" max="8714" width="20.42578125" style="3" customWidth="1"/>
    <col min="8715" max="8715" width="18.28515625" style="3" customWidth="1"/>
    <col min="8716" max="8716" width="17.42578125" style="3" customWidth="1"/>
    <col min="8717" max="8717" width="18.42578125" style="3" customWidth="1"/>
    <col min="8718" max="8718" width="19.140625" style="3" customWidth="1"/>
    <col min="8719" max="8719" width="11.140625" style="3" customWidth="1"/>
    <col min="8720" max="8720" width="11.42578125" style="3" bestFit="1" customWidth="1"/>
    <col min="8721" max="8721" width="14.7109375" style="3" customWidth="1"/>
    <col min="8722" max="8960" width="9.140625" style="3"/>
    <col min="8961" max="8961" width="21.7109375" style="3" customWidth="1"/>
    <col min="8962" max="8962" width="78.140625" style="3" customWidth="1"/>
    <col min="8963" max="8964" width="19.28515625" style="3" customWidth="1"/>
    <col min="8965" max="8966" width="18.85546875" style="3" customWidth="1"/>
    <col min="8967" max="8968" width="19.140625" style="3" customWidth="1"/>
    <col min="8969" max="8970" width="20.42578125" style="3" customWidth="1"/>
    <col min="8971" max="8971" width="18.28515625" style="3" customWidth="1"/>
    <col min="8972" max="8972" width="17.42578125" style="3" customWidth="1"/>
    <col min="8973" max="8973" width="18.42578125" style="3" customWidth="1"/>
    <col min="8974" max="8974" width="19.140625" style="3" customWidth="1"/>
    <col min="8975" max="8975" width="11.140625" style="3" customWidth="1"/>
    <col min="8976" max="8976" width="11.42578125" style="3" bestFit="1" customWidth="1"/>
    <col min="8977" max="8977" width="14.7109375" style="3" customWidth="1"/>
    <col min="8978" max="9216" width="9.140625" style="3"/>
    <col min="9217" max="9217" width="21.7109375" style="3" customWidth="1"/>
    <col min="9218" max="9218" width="78.140625" style="3" customWidth="1"/>
    <col min="9219" max="9220" width="19.28515625" style="3" customWidth="1"/>
    <col min="9221" max="9222" width="18.85546875" style="3" customWidth="1"/>
    <col min="9223" max="9224" width="19.140625" style="3" customWidth="1"/>
    <col min="9225" max="9226" width="20.42578125" style="3" customWidth="1"/>
    <col min="9227" max="9227" width="18.28515625" style="3" customWidth="1"/>
    <col min="9228" max="9228" width="17.42578125" style="3" customWidth="1"/>
    <col min="9229" max="9229" width="18.42578125" style="3" customWidth="1"/>
    <col min="9230" max="9230" width="19.140625" style="3" customWidth="1"/>
    <col min="9231" max="9231" width="11.140625" style="3" customWidth="1"/>
    <col min="9232" max="9232" width="11.42578125" style="3" bestFit="1" customWidth="1"/>
    <col min="9233" max="9233" width="14.7109375" style="3" customWidth="1"/>
    <col min="9234" max="9472" width="9.140625" style="3"/>
    <col min="9473" max="9473" width="21.7109375" style="3" customWidth="1"/>
    <col min="9474" max="9474" width="78.140625" style="3" customWidth="1"/>
    <col min="9475" max="9476" width="19.28515625" style="3" customWidth="1"/>
    <col min="9477" max="9478" width="18.85546875" style="3" customWidth="1"/>
    <col min="9479" max="9480" width="19.140625" style="3" customWidth="1"/>
    <col min="9481" max="9482" width="20.42578125" style="3" customWidth="1"/>
    <col min="9483" max="9483" width="18.28515625" style="3" customWidth="1"/>
    <col min="9484" max="9484" width="17.42578125" style="3" customWidth="1"/>
    <col min="9485" max="9485" width="18.42578125" style="3" customWidth="1"/>
    <col min="9486" max="9486" width="19.140625" style="3" customWidth="1"/>
    <col min="9487" max="9487" width="11.140625" style="3" customWidth="1"/>
    <col min="9488" max="9488" width="11.42578125" style="3" bestFit="1" customWidth="1"/>
    <col min="9489" max="9489" width="14.7109375" style="3" customWidth="1"/>
    <col min="9490" max="9728" width="9.140625" style="3"/>
    <col min="9729" max="9729" width="21.7109375" style="3" customWidth="1"/>
    <col min="9730" max="9730" width="78.140625" style="3" customWidth="1"/>
    <col min="9731" max="9732" width="19.28515625" style="3" customWidth="1"/>
    <col min="9733" max="9734" width="18.85546875" style="3" customWidth="1"/>
    <col min="9735" max="9736" width="19.140625" style="3" customWidth="1"/>
    <col min="9737" max="9738" width="20.42578125" style="3" customWidth="1"/>
    <col min="9739" max="9739" width="18.28515625" style="3" customWidth="1"/>
    <col min="9740" max="9740" width="17.42578125" style="3" customWidth="1"/>
    <col min="9741" max="9741" width="18.42578125" style="3" customWidth="1"/>
    <col min="9742" max="9742" width="19.140625" style="3" customWidth="1"/>
    <col min="9743" max="9743" width="11.140625" style="3" customWidth="1"/>
    <col min="9744" max="9744" width="11.42578125" style="3" bestFit="1" customWidth="1"/>
    <col min="9745" max="9745" width="14.7109375" style="3" customWidth="1"/>
    <col min="9746" max="9984" width="9.140625" style="3"/>
    <col min="9985" max="9985" width="21.7109375" style="3" customWidth="1"/>
    <col min="9986" max="9986" width="78.140625" style="3" customWidth="1"/>
    <col min="9987" max="9988" width="19.28515625" style="3" customWidth="1"/>
    <col min="9989" max="9990" width="18.85546875" style="3" customWidth="1"/>
    <col min="9991" max="9992" width="19.140625" style="3" customWidth="1"/>
    <col min="9993" max="9994" width="20.42578125" style="3" customWidth="1"/>
    <col min="9995" max="9995" width="18.28515625" style="3" customWidth="1"/>
    <col min="9996" max="9996" width="17.42578125" style="3" customWidth="1"/>
    <col min="9997" max="9997" width="18.42578125" style="3" customWidth="1"/>
    <col min="9998" max="9998" width="19.140625" style="3" customWidth="1"/>
    <col min="9999" max="9999" width="11.140625" style="3" customWidth="1"/>
    <col min="10000" max="10000" width="11.42578125" style="3" bestFit="1" customWidth="1"/>
    <col min="10001" max="10001" width="14.7109375" style="3" customWidth="1"/>
    <col min="10002" max="10240" width="9.140625" style="3"/>
    <col min="10241" max="10241" width="21.7109375" style="3" customWidth="1"/>
    <col min="10242" max="10242" width="78.140625" style="3" customWidth="1"/>
    <col min="10243" max="10244" width="19.28515625" style="3" customWidth="1"/>
    <col min="10245" max="10246" width="18.85546875" style="3" customWidth="1"/>
    <col min="10247" max="10248" width="19.140625" style="3" customWidth="1"/>
    <col min="10249" max="10250" width="20.42578125" style="3" customWidth="1"/>
    <col min="10251" max="10251" width="18.28515625" style="3" customWidth="1"/>
    <col min="10252" max="10252" width="17.42578125" style="3" customWidth="1"/>
    <col min="10253" max="10253" width="18.42578125" style="3" customWidth="1"/>
    <col min="10254" max="10254" width="19.140625" style="3" customWidth="1"/>
    <col min="10255" max="10255" width="11.140625" style="3" customWidth="1"/>
    <col min="10256" max="10256" width="11.42578125" style="3" bestFit="1" customWidth="1"/>
    <col min="10257" max="10257" width="14.7109375" style="3" customWidth="1"/>
    <col min="10258" max="10496" width="9.140625" style="3"/>
    <col min="10497" max="10497" width="21.7109375" style="3" customWidth="1"/>
    <col min="10498" max="10498" width="78.140625" style="3" customWidth="1"/>
    <col min="10499" max="10500" width="19.28515625" style="3" customWidth="1"/>
    <col min="10501" max="10502" width="18.85546875" style="3" customWidth="1"/>
    <col min="10503" max="10504" width="19.140625" style="3" customWidth="1"/>
    <col min="10505" max="10506" width="20.42578125" style="3" customWidth="1"/>
    <col min="10507" max="10507" width="18.28515625" style="3" customWidth="1"/>
    <col min="10508" max="10508" width="17.42578125" style="3" customWidth="1"/>
    <col min="10509" max="10509" width="18.42578125" style="3" customWidth="1"/>
    <col min="10510" max="10510" width="19.140625" style="3" customWidth="1"/>
    <col min="10511" max="10511" width="11.140625" style="3" customWidth="1"/>
    <col min="10512" max="10512" width="11.42578125" style="3" bestFit="1" customWidth="1"/>
    <col min="10513" max="10513" width="14.7109375" style="3" customWidth="1"/>
    <col min="10514" max="10752" width="9.140625" style="3"/>
    <col min="10753" max="10753" width="21.7109375" style="3" customWidth="1"/>
    <col min="10754" max="10754" width="78.140625" style="3" customWidth="1"/>
    <col min="10755" max="10756" width="19.28515625" style="3" customWidth="1"/>
    <col min="10757" max="10758" width="18.85546875" style="3" customWidth="1"/>
    <col min="10759" max="10760" width="19.140625" style="3" customWidth="1"/>
    <col min="10761" max="10762" width="20.42578125" style="3" customWidth="1"/>
    <col min="10763" max="10763" width="18.28515625" style="3" customWidth="1"/>
    <col min="10764" max="10764" width="17.42578125" style="3" customWidth="1"/>
    <col min="10765" max="10765" width="18.42578125" style="3" customWidth="1"/>
    <col min="10766" max="10766" width="19.140625" style="3" customWidth="1"/>
    <col min="10767" max="10767" width="11.140625" style="3" customWidth="1"/>
    <col min="10768" max="10768" width="11.42578125" style="3" bestFit="1" customWidth="1"/>
    <col min="10769" max="10769" width="14.7109375" style="3" customWidth="1"/>
    <col min="10770" max="11008" width="9.140625" style="3"/>
    <col min="11009" max="11009" width="21.7109375" style="3" customWidth="1"/>
    <col min="11010" max="11010" width="78.140625" style="3" customWidth="1"/>
    <col min="11011" max="11012" width="19.28515625" style="3" customWidth="1"/>
    <col min="11013" max="11014" width="18.85546875" style="3" customWidth="1"/>
    <col min="11015" max="11016" width="19.140625" style="3" customWidth="1"/>
    <col min="11017" max="11018" width="20.42578125" style="3" customWidth="1"/>
    <col min="11019" max="11019" width="18.28515625" style="3" customWidth="1"/>
    <col min="11020" max="11020" width="17.42578125" style="3" customWidth="1"/>
    <col min="11021" max="11021" width="18.42578125" style="3" customWidth="1"/>
    <col min="11022" max="11022" width="19.140625" style="3" customWidth="1"/>
    <col min="11023" max="11023" width="11.140625" style="3" customWidth="1"/>
    <col min="11024" max="11024" width="11.42578125" style="3" bestFit="1" customWidth="1"/>
    <col min="11025" max="11025" width="14.7109375" style="3" customWidth="1"/>
    <col min="11026" max="11264" width="9.140625" style="3"/>
    <col min="11265" max="11265" width="21.7109375" style="3" customWidth="1"/>
    <col min="11266" max="11266" width="78.140625" style="3" customWidth="1"/>
    <col min="11267" max="11268" width="19.28515625" style="3" customWidth="1"/>
    <col min="11269" max="11270" width="18.85546875" style="3" customWidth="1"/>
    <col min="11271" max="11272" width="19.140625" style="3" customWidth="1"/>
    <col min="11273" max="11274" width="20.42578125" style="3" customWidth="1"/>
    <col min="11275" max="11275" width="18.28515625" style="3" customWidth="1"/>
    <col min="11276" max="11276" width="17.42578125" style="3" customWidth="1"/>
    <col min="11277" max="11277" width="18.42578125" style="3" customWidth="1"/>
    <col min="11278" max="11278" width="19.140625" style="3" customWidth="1"/>
    <col min="11279" max="11279" width="11.140625" style="3" customWidth="1"/>
    <col min="11280" max="11280" width="11.42578125" style="3" bestFit="1" customWidth="1"/>
    <col min="11281" max="11281" width="14.7109375" style="3" customWidth="1"/>
    <col min="11282" max="11520" width="9.140625" style="3"/>
    <col min="11521" max="11521" width="21.7109375" style="3" customWidth="1"/>
    <col min="11522" max="11522" width="78.140625" style="3" customWidth="1"/>
    <col min="11523" max="11524" width="19.28515625" style="3" customWidth="1"/>
    <col min="11525" max="11526" width="18.85546875" style="3" customWidth="1"/>
    <col min="11527" max="11528" width="19.140625" style="3" customWidth="1"/>
    <col min="11529" max="11530" width="20.42578125" style="3" customWidth="1"/>
    <col min="11531" max="11531" width="18.28515625" style="3" customWidth="1"/>
    <col min="11532" max="11532" width="17.42578125" style="3" customWidth="1"/>
    <col min="11533" max="11533" width="18.42578125" style="3" customWidth="1"/>
    <col min="11534" max="11534" width="19.140625" style="3" customWidth="1"/>
    <col min="11535" max="11535" width="11.140625" style="3" customWidth="1"/>
    <col min="11536" max="11536" width="11.42578125" style="3" bestFit="1" customWidth="1"/>
    <col min="11537" max="11537" width="14.7109375" style="3" customWidth="1"/>
    <col min="11538" max="11776" width="9.140625" style="3"/>
    <col min="11777" max="11777" width="21.7109375" style="3" customWidth="1"/>
    <col min="11778" max="11778" width="78.140625" style="3" customWidth="1"/>
    <col min="11779" max="11780" width="19.28515625" style="3" customWidth="1"/>
    <col min="11781" max="11782" width="18.85546875" style="3" customWidth="1"/>
    <col min="11783" max="11784" width="19.140625" style="3" customWidth="1"/>
    <col min="11785" max="11786" width="20.42578125" style="3" customWidth="1"/>
    <col min="11787" max="11787" width="18.28515625" style="3" customWidth="1"/>
    <col min="11788" max="11788" width="17.42578125" style="3" customWidth="1"/>
    <col min="11789" max="11789" width="18.42578125" style="3" customWidth="1"/>
    <col min="11790" max="11790" width="19.140625" style="3" customWidth="1"/>
    <col min="11791" max="11791" width="11.140625" style="3" customWidth="1"/>
    <col min="11792" max="11792" width="11.42578125" style="3" bestFit="1" customWidth="1"/>
    <col min="11793" max="11793" width="14.7109375" style="3" customWidth="1"/>
    <col min="11794" max="12032" width="9.140625" style="3"/>
    <col min="12033" max="12033" width="21.7109375" style="3" customWidth="1"/>
    <col min="12034" max="12034" width="78.140625" style="3" customWidth="1"/>
    <col min="12035" max="12036" width="19.28515625" style="3" customWidth="1"/>
    <col min="12037" max="12038" width="18.85546875" style="3" customWidth="1"/>
    <col min="12039" max="12040" width="19.140625" style="3" customWidth="1"/>
    <col min="12041" max="12042" width="20.42578125" style="3" customWidth="1"/>
    <col min="12043" max="12043" width="18.28515625" style="3" customWidth="1"/>
    <col min="12044" max="12044" width="17.42578125" style="3" customWidth="1"/>
    <col min="12045" max="12045" width="18.42578125" style="3" customWidth="1"/>
    <col min="12046" max="12046" width="19.140625" style="3" customWidth="1"/>
    <col min="12047" max="12047" width="11.140625" style="3" customWidth="1"/>
    <col min="12048" max="12048" width="11.42578125" style="3" bestFit="1" customWidth="1"/>
    <col min="12049" max="12049" width="14.7109375" style="3" customWidth="1"/>
    <col min="12050" max="12288" width="9.140625" style="3"/>
    <col min="12289" max="12289" width="21.7109375" style="3" customWidth="1"/>
    <col min="12290" max="12290" width="78.140625" style="3" customWidth="1"/>
    <col min="12291" max="12292" width="19.28515625" style="3" customWidth="1"/>
    <col min="12293" max="12294" width="18.85546875" style="3" customWidth="1"/>
    <col min="12295" max="12296" width="19.140625" style="3" customWidth="1"/>
    <col min="12297" max="12298" width="20.42578125" style="3" customWidth="1"/>
    <col min="12299" max="12299" width="18.28515625" style="3" customWidth="1"/>
    <col min="12300" max="12300" width="17.42578125" style="3" customWidth="1"/>
    <col min="12301" max="12301" width="18.42578125" style="3" customWidth="1"/>
    <col min="12302" max="12302" width="19.140625" style="3" customWidth="1"/>
    <col min="12303" max="12303" width="11.140625" style="3" customWidth="1"/>
    <col min="12304" max="12304" width="11.42578125" style="3" bestFit="1" customWidth="1"/>
    <col min="12305" max="12305" width="14.7109375" style="3" customWidth="1"/>
    <col min="12306" max="12544" width="9.140625" style="3"/>
    <col min="12545" max="12545" width="21.7109375" style="3" customWidth="1"/>
    <col min="12546" max="12546" width="78.140625" style="3" customWidth="1"/>
    <col min="12547" max="12548" width="19.28515625" style="3" customWidth="1"/>
    <col min="12549" max="12550" width="18.85546875" style="3" customWidth="1"/>
    <col min="12551" max="12552" width="19.140625" style="3" customWidth="1"/>
    <col min="12553" max="12554" width="20.42578125" style="3" customWidth="1"/>
    <col min="12555" max="12555" width="18.28515625" style="3" customWidth="1"/>
    <col min="12556" max="12556" width="17.42578125" style="3" customWidth="1"/>
    <col min="12557" max="12557" width="18.42578125" style="3" customWidth="1"/>
    <col min="12558" max="12558" width="19.140625" style="3" customWidth="1"/>
    <col min="12559" max="12559" width="11.140625" style="3" customWidth="1"/>
    <col min="12560" max="12560" width="11.42578125" style="3" bestFit="1" customWidth="1"/>
    <col min="12561" max="12561" width="14.7109375" style="3" customWidth="1"/>
    <col min="12562" max="12800" width="9.140625" style="3"/>
    <col min="12801" max="12801" width="21.7109375" style="3" customWidth="1"/>
    <col min="12802" max="12802" width="78.140625" style="3" customWidth="1"/>
    <col min="12803" max="12804" width="19.28515625" style="3" customWidth="1"/>
    <col min="12805" max="12806" width="18.85546875" style="3" customWidth="1"/>
    <col min="12807" max="12808" width="19.140625" style="3" customWidth="1"/>
    <col min="12809" max="12810" width="20.42578125" style="3" customWidth="1"/>
    <col min="12811" max="12811" width="18.28515625" style="3" customWidth="1"/>
    <col min="12812" max="12812" width="17.42578125" style="3" customWidth="1"/>
    <col min="12813" max="12813" width="18.42578125" style="3" customWidth="1"/>
    <col min="12814" max="12814" width="19.140625" style="3" customWidth="1"/>
    <col min="12815" max="12815" width="11.140625" style="3" customWidth="1"/>
    <col min="12816" max="12816" width="11.42578125" style="3" bestFit="1" customWidth="1"/>
    <col min="12817" max="12817" width="14.7109375" style="3" customWidth="1"/>
    <col min="12818" max="13056" width="9.140625" style="3"/>
    <col min="13057" max="13057" width="21.7109375" style="3" customWidth="1"/>
    <col min="13058" max="13058" width="78.140625" style="3" customWidth="1"/>
    <col min="13059" max="13060" width="19.28515625" style="3" customWidth="1"/>
    <col min="13061" max="13062" width="18.85546875" style="3" customWidth="1"/>
    <col min="13063" max="13064" width="19.140625" style="3" customWidth="1"/>
    <col min="13065" max="13066" width="20.42578125" style="3" customWidth="1"/>
    <col min="13067" max="13067" width="18.28515625" style="3" customWidth="1"/>
    <col min="13068" max="13068" width="17.42578125" style="3" customWidth="1"/>
    <col min="13069" max="13069" width="18.42578125" style="3" customWidth="1"/>
    <col min="13070" max="13070" width="19.140625" style="3" customWidth="1"/>
    <col min="13071" max="13071" width="11.140625" style="3" customWidth="1"/>
    <col min="13072" max="13072" width="11.42578125" style="3" bestFit="1" customWidth="1"/>
    <col min="13073" max="13073" width="14.7109375" style="3" customWidth="1"/>
    <col min="13074" max="13312" width="9.140625" style="3"/>
    <col min="13313" max="13313" width="21.7109375" style="3" customWidth="1"/>
    <col min="13314" max="13314" width="78.140625" style="3" customWidth="1"/>
    <col min="13315" max="13316" width="19.28515625" style="3" customWidth="1"/>
    <col min="13317" max="13318" width="18.85546875" style="3" customWidth="1"/>
    <col min="13319" max="13320" width="19.140625" style="3" customWidth="1"/>
    <col min="13321" max="13322" width="20.42578125" style="3" customWidth="1"/>
    <col min="13323" max="13323" width="18.28515625" style="3" customWidth="1"/>
    <col min="13324" max="13324" width="17.42578125" style="3" customWidth="1"/>
    <col min="13325" max="13325" width="18.42578125" style="3" customWidth="1"/>
    <col min="13326" max="13326" width="19.140625" style="3" customWidth="1"/>
    <col min="13327" max="13327" width="11.140625" style="3" customWidth="1"/>
    <col min="13328" max="13328" width="11.42578125" style="3" bestFit="1" customWidth="1"/>
    <col min="13329" max="13329" width="14.7109375" style="3" customWidth="1"/>
    <col min="13330" max="13568" width="9.140625" style="3"/>
    <col min="13569" max="13569" width="21.7109375" style="3" customWidth="1"/>
    <col min="13570" max="13570" width="78.140625" style="3" customWidth="1"/>
    <col min="13571" max="13572" width="19.28515625" style="3" customWidth="1"/>
    <col min="13573" max="13574" width="18.85546875" style="3" customWidth="1"/>
    <col min="13575" max="13576" width="19.140625" style="3" customWidth="1"/>
    <col min="13577" max="13578" width="20.42578125" style="3" customWidth="1"/>
    <col min="13579" max="13579" width="18.28515625" style="3" customWidth="1"/>
    <col min="13580" max="13580" width="17.42578125" style="3" customWidth="1"/>
    <col min="13581" max="13581" width="18.42578125" style="3" customWidth="1"/>
    <col min="13582" max="13582" width="19.140625" style="3" customWidth="1"/>
    <col min="13583" max="13583" width="11.140625" style="3" customWidth="1"/>
    <col min="13584" max="13584" width="11.42578125" style="3" bestFit="1" customWidth="1"/>
    <col min="13585" max="13585" width="14.7109375" style="3" customWidth="1"/>
    <col min="13586" max="13824" width="9.140625" style="3"/>
    <col min="13825" max="13825" width="21.7109375" style="3" customWidth="1"/>
    <col min="13826" max="13826" width="78.140625" style="3" customWidth="1"/>
    <col min="13827" max="13828" width="19.28515625" style="3" customWidth="1"/>
    <col min="13829" max="13830" width="18.85546875" style="3" customWidth="1"/>
    <col min="13831" max="13832" width="19.140625" style="3" customWidth="1"/>
    <col min="13833" max="13834" width="20.42578125" style="3" customWidth="1"/>
    <col min="13835" max="13835" width="18.28515625" style="3" customWidth="1"/>
    <col min="13836" max="13836" width="17.42578125" style="3" customWidth="1"/>
    <col min="13837" max="13837" width="18.42578125" style="3" customWidth="1"/>
    <col min="13838" max="13838" width="19.140625" style="3" customWidth="1"/>
    <col min="13839" max="13839" width="11.140625" style="3" customWidth="1"/>
    <col min="13840" max="13840" width="11.42578125" style="3" bestFit="1" customWidth="1"/>
    <col min="13841" max="13841" width="14.7109375" style="3" customWidth="1"/>
    <col min="13842" max="14080" width="9.140625" style="3"/>
    <col min="14081" max="14081" width="21.7109375" style="3" customWidth="1"/>
    <col min="14082" max="14082" width="78.140625" style="3" customWidth="1"/>
    <col min="14083" max="14084" width="19.28515625" style="3" customWidth="1"/>
    <col min="14085" max="14086" width="18.85546875" style="3" customWidth="1"/>
    <col min="14087" max="14088" width="19.140625" style="3" customWidth="1"/>
    <col min="14089" max="14090" width="20.42578125" style="3" customWidth="1"/>
    <col min="14091" max="14091" width="18.28515625" style="3" customWidth="1"/>
    <col min="14092" max="14092" width="17.42578125" style="3" customWidth="1"/>
    <col min="14093" max="14093" width="18.42578125" style="3" customWidth="1"/>
    <col min="14094" max="14094" width="19.140625" style="3" customWidth="1"/>
    <col min="14095" max="14095" width="11.140625" style="3" customWidth="1"/>
    <col min="14096" max="14096" width="11.42578125" style="3" bestFit="1" customWidth="1"/>
    <col min="14097" max="14097" width="14.7109375" style="3" customWidth="1"/>
    <col min="14098" max="14336" width="9.140625" style="3"/>
    <col min="14337" max="14337" width="21.7109375" style="3" customWidth="1"/>
    <col min="14338" max="14338" width="78.140625" style="3" customWidth="1"/>
    <col min="14339" max="14340" width="19.28515625" style="3" customWidth="1"/>
    <col min="14341" max="14342" width="18.85546875" style="3" customWidth="1"/>
    <col min="14343" max="14344" width="19.140625" style="3" customWidth="1"/>
    <col min="14345" max="14346" width="20.42578125" style="3" customWidth="1"/>
    <col min="14347" max="14347" width="18.28515625" style="3" customWidth="1"/>
    <col min="14348" max="14348" width="17.42578125" style="3" customWidth="1"/>
    <col min="14349" max="14349" width="18.42578125" style="3" customWidth="1"/>
    <col min="14350" max="14350" width="19.140625" style="3" customWidth="1"/>
    <col min="14351" max="14351" width="11.140625" style="3" customWidth="1"/>
    <col min="14352" max="14352" width="11.42578125" style="3" bestFit="1" customWidth="1"/>
    <col min="14353" max="14353" width="14.7109375" style="3" customWidth="1"/>
    <col min="14354" max="14592" width="9.140625" style="3"/>
    <col min="14593" max="14593" width="21.7109375" style="3" customWidth="1"/>
    <col min="14594" max="14594" width="78.140625" style="3" customWidth="1"/>
    <col min="14595" max="14596" width="19.28515625" style="3" customWidth="1"/>
    <col min="14597" max="14598" width="18.85546875" style="3" customWidth="1"/>
    <col min="14599" max="14600" width="19.140625" style="3" customWidth="1"/>
    <col min="14601" max="14602" width="20.42578125" style="3" customWidth="1"/>
    <col min="14603" max="14603" width="18.28515625" style="3" customWidth="1"/>
    <col min="14604" max="14604" width="17.42578125" style="3" customWidth="1"/>
    <col min="14605" max="14605" width="18.42578125" style="3" customWidth="1"/>
    <col min="14606" max="14606" width="19.140625" style="3" customWidth="1"/>
    <col min="14607" max="14607" width="11.140625" style="3" customWidth="1"/>
    <col min="14608" max="14608" width="11.42578125" style="3" bestFit="1" customWidth="1"/>
    <col min="14609" max="14609" width="14.7109375" style="3" customWidth="1"/>
    <col min="14610" max="14848" width="9.140625" style="3"/>
    <col min="14849" max="14849" width="21.7109375" style="3" customWidth="1"/>
    <col min="14850" max="14850" width="78.140625" style="3" customWidth="1"/>
    <col min="14851" max="14852" width="19.28515625" style="3" customWidth="1"/>
    <col min="14853" max="14854" width="18.85546875" style="3" customWidth="1"/>
    <col min="14855" max="14856" width="19.140625" style="3" customWidth="1"/>
    <col min="14857" max="14858" width="20.42578125" style="3" customWidth="1"/>
    <col min="14859" max="14859" width="18.28515625" style="3" customWidth="1"/>
    <col min="14860" max="14860" width="17.42578125" style="3" customWidth="1"/>
    <col min="14861" max="14861" width="18.42578125" style="3" customWidth="1"/>
    <col min="14862" max="14862" width="19.140625" style="3" customWidth="1"/>
    <col min="14863" max="14863" width="11.140625" style="3" customWidth="1"/>
    <col min="14864" max="14864" width="11.42578125" style="3" bestFit="1" customWidth="1"/>
    <col min="14865" max="14865" width="14.7109375" style="3" customWidth="1"/>
    <col min="14866" max="15104" width="9.140625" style="3"/>
    <col min="15105" max="15105" width="21.7109375" style="3" customWidth="1"/>
    <col min="15106" max="15106" width="78.140625" style="3" customWidth="1"/>
    <col min="15107" max="15108" width="19.28515625" style="3" customWidth="1"/>
    <col min="15109" max="15110" width="18.85546875" style="3" customWidth="1"/>
    <col min="15111" max="15112" width="19.140625" style="3" customWidth="1"/>
    <col min="15113" max="15114" width="20.42578125" style="3" customWidth="1"/>
    <col min="15115" max="15115" width="18.28515625" style="3" customWidth="1"/>
    <col min="15116" max="15116" width="17.42578125" style="3" customWidth="1"/>
    <col min="15117" max="15117" width="18.42578125" style="3" customWidth="1"/>
    <col min="15118" max="15118" width="19.140625" style="3" customWidth="1"/>
    <col min="15119" max="15119" width="11.140625" style="3" customWidth="1"/>
    <col min="15120" max="15120" width="11.42578125" style="3" bestFit="1" customWidth="1"/>
    <col min="15121" max="15121" width="14.7109375" style="3" customWidth="1"/>
    <col min="15122" max="15360" width="9.140625" style="3"/>
    <col min="15361" max="15361" width="21.7109375" style="3" customWidth="1"/>
    <col min="15362" max="15362" width="78.140625" style="3" customWidth="1"/>
    <col min="15363" max="15364" width="19.28515625" style="3" customWidth="1"/>
    <col min="15365" max="15366" width="18.85546875" style="3" customWidth="1"/>
    <col min="15367" max="15368" width="19.140625" style="3" customWidth="1"/>
    <col min="15369" max="15370" width="20.42578125" style="3" customWidth="1"/>
    <col min="15371" max="15371" width="18.28515625" style="3" customWidth="1"/>
    <col min="15372" max="15372" width="17.42578125" style="3" customWidth="1"/>
    <col min="15373" max="15373" width="18.42578125" style="3" customWidth="1"/>
    <col min="15374" max="15374" width="19.140625" style="3" customWidth="1"/>
    <col min="15375" max="15375" width="11.140625" style="3" customWidth="1"/>
    <col min="15376" max="15376" width="11.42578125" style="3" bestFit="1" customWidth="1"/>
    <col min="15377" max="15377" width="14.7109375" style="3" customWidth="1"/>
    <col min="15378" max="15616" width="9.140625" style="3"/>
    <col min="15617" max="15617" width="21.7109375" style="3" customWidth="1"/>
    <col min="15618" max="15618" width="78.140625" style="3" customWidth="1"/>
    <col min="15619" max="15620" width="19.28515625" style="3" customWidth="1"/>
    <col min="15621" max="15622" width="18.85546875" style="3" customWidth="1"/>
    <col min="15623" max="15624" width="19.140625" style="3" customWidth="1"/>
    <col min="15625" max="15626" width="20.42578125" style="3" customWidth="1"/>
    <col min="15627" max="15627" width="18.28515625" style="3" customWidth="1"/>
    <col min="15628" max="15628" width="17.42578125" style="3" customWidth="1"/>
    <col min="15629" max="15629" width="18.42578125" style="3" customWidth="1"/>
    <col min="15630" max="15630" width="19.140625" style="3" customWidth="1"/>
    <col min="15631" max="15631" width="11.140625" style="3" customWidth="1"/>
    <col min="15632" max="15632" width="11.42578125" style="3" bestFit="1" customWidth="1"/>
    <col min="15633" max="15633" width="14.7109375" style="3" customWidth="1"/>
    <col min="15634" max="15872" width="9.140625" style="3"/>
    <col min="15873" max="15873" width="21.7109375" style="3" customWidth="1"/>
    <col min="15874" max="15874" width="78.140625" style="3" customWidth="1"/>
    <col min="15875" max="15876" width="19.28515625" style="3" customWidth="1"/>
    <col min="15877" max="15878" width="18.85546875" style="3" customWidth="1"/>
    <col min="15879" max="15880" width="19.140625" style="3" customWidth="1"/>
    <col min="15881" max="15882" width="20.42578125" style="3" customWidth="1"/>
    <col min="15883" max="15883" width="18.28515625" style="3" customWidth="1"/>
    <col min="15884" max="15884" width="17.42578125" style="3" customWidth="1"/>
    <col min="15885" max="15885" width="18.42578125" style="3" customWidth="1"/>
    <col min="15886" max="15886" width="19.140625" style="3" customWidth="1"/>
    <col min="15887" max="15887" width="11.140625" style="3" customWidth="1"/>
    <col min="15888" max="15888" width="11.42578125" style="3" bestFit="1" customWidth="1"/>
    <col min="15889" max="15889" width="14.7109375" style="3" customWidth="1"/>
    <col min="15890" max="16128" width="9.140625" style="3"/>
    <col min="16129" max="16129" width="21.7109375" style="3" customWidth="1"/>
    <col min="16130" max="16130" width="78.140625" style="3" customWidth="1"/>
    <col min="16131" max="16132" width="19.28515625" style="3" customWidth="1"/>
    <col min="16133" max="16134" width="18.85546875" style="3" customWidth="1"/>
    <col min="16135" max="16136" width="19.140625" style="3" customWidth="1"/>
    <col min="16137" max="16138" width="20.42578125" style="3" customWidth="1"/>
    <col min="16139" max="16139" width="18.28515625" style="3" customWidth="1"/>
    <col min="16140" max="16140" width="17.42578125" style="3" customWidth="1"/>
    <col min="16141" max="16141" width="18.42578125" style="3" customWidth="1"/>
    <col min="16142" max="16142" width="19.140625" style="3" customWidth="1"/>
    <col min="16143" max="16143" width="11.140625" style="3" customWidth="1"/>
    <col min="16144" max="16144" width="11.42578125" style="3" bestFit="1" customWidth="1"/>
    <col min="16145" max="16145" width="14.7109375" style="3" customWidth="1"/>
    <col min="16146" max="16384" width="9.140625" style="3"/>
  </cols>
  <sheetData>
    <row r="1" spans="1:18" ht="36.75" customHeight="1">
      <c r="H1" s="2"/>
      <c r="I1" s="2"/>
      <c r="J1" s="54" t="s">
        <v>78</v>
      </c>
      <c r="K1" s="54"/>
      <c r="L1" s="54"/>
    </row>
    <row r="2" spans="1:18" ht="41.25" customHeight="1">
      <c r="H2" s="54" t="s">
        <v>1</v>
      </c>
      <c r="I2" s="55"/>
      <c r="J2" s="55"/>
      <c r="K2" s="55"/>
      <c r="L2" s="55"/>
    </row>
    <row r="3" spans="1:18" ht="71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29"/>
      <c r="L3" s="29"/>
    </row>
    <row r="4" spans="1:18" ht="37.5" customHeight="1">
      <c r="A4" s="60" t="s">
        <v>116</v>
      </c>
      <c r="B4" s="61"/>
      <c r="C4" s="61"/>
      <c r="D4" s="61"/>
      <c r="E4" s="61"/>
      <c r="F4" s="61"/>
      <c r="G4" s="61"/>
      <c r="H4" s="61"/>
      <c r="I4" s="61"/>
      <c r="J4" s="61"/>
      <c r="K4" s="62"/>
      <c r="L4" s="57"/>
    </row>
    <row r="5" spans="1:18" ht="42.75" customHeight="1">
      <c r="A5" s="56" t="s">
        <v>77</v>
      </c>
      <c r="B5" s="63"/>
      <c r="C5" s="63"/>
      <c r="D5" s="63"/>
      <c r="E5" s="63"/>
      <c r="F5" s="63"/>
      <c r="G5" s="63"/>
      <c r="H5" s="63"/>
      <c r="I5" s="63"/>
      <c r="J5" s="63"/>
      <c r="K5" s="64"/>
      <c r="L5" s="57"/>
    </row>
    <row r="6" spans="1:18" ht="72" customHeight="1">
      <c r="A6" s="5"/>
      <c r="B6" s="5"/>
      <c r="C6" s="5"/>
      <c r="D6" s="5"/>
      <c r="E6" s="5"/>
      <c r="F6" s="5"/>
      <c r="G6" s="5"/>
      <c r="H6" s="5"/>
      <c r="I6" s="30"/>
      <c r="J6" s="30"/>
      <c r="K6" s="31"/>
      <c r="L6" s="31"/>
    </row>
    <row r="7" spans="1:18" ht="86.25" customHeight="1">
      <c r="A7" s="65" t="s">
        <v>2</v>
      </c>
      <c r="B7" s="67" t="s">
        <v>3</v>
      </c>
      <c r="C7" s="69" t="s">
        <v>76</v>
      </c>
      <c r="D7" s="70"/>
      <c r="E7" s="71" t="s">
        <v>4</v>
      </c>
      <c r="F7" s="72"/>
      <c r="G7" s="71" t="s">
        <v>5</v>
      </c>
      <c r="H7" s="72"/>
      <c r="I7" s="71" t="s">
        <v>79</v>
      </c>
      <c r="J7" s="72"/>
      <c r="K7" s="71" t="s">
        <v>80</v>
      </c>
      <c r="L7" s="72"/>
      <c r="O7" s="8"/>
      <c r="P7" s="8"/>
    </row>
    <row r="8" spans="1:18" ht="56.25" customHeight="1">
      <c r="A8" s="66"/>
      <c r="B8" s="68"/>
      <c r="C8" s="9" t="s">
        <v>7</v>
      </c>
      <c r="D8" s="9" t="s">
        <v>8</v>
      </c>
      <c r="E8" s="9" t="s">
        <v>7</v>
      </c>
      <c r="F8" s="9" t="s">
        <v>8</v>
      </c>
      <c r="G8" s="9" t="s">
        <v>7</v>
      </c>
      <c r="H8" s="9" t="s">
        <v>8</v>
      </c>
      <c r="I8" s="9" t="s">
        <v>7</v>
      </c>
      <c r="J8" s="9" t="s">
        <v>8</v>
      </c>
      <c r="K8" s="9" t="s">
        <v>7</v>
      </c>
      <c r="L8" s="9" t="s">
        <v>8</v>
      </c>
      <c r="N8" s="43"/>
      <c r="O8" s="44"/>
      <c r="P8" s="44"/>
      <c r="Q8" s="43"/>
      <c r="R8" s="43"/>
    </row>
    <row r="9" spans="1:18" ht="33.7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32">
        <v>11</v>
      </c>
      <c r="L9" s="6">
        <v>12</v>
      </c>
      <c r="M9" s="7"/>
      <c r="N9" s="45"/>
      <c r="O9" s="44"/>
      <c r="P9" s="44"/>
      <c r="Q9" s="43"/>
      <c r="R9" s="43"/>
    </row>
    <row r="10" spans="1:18" ht="47.25" customHeight="1">
      <c r="A10" s="10">
        <v>1</v>
      </c>
      <c r="B10" s="11" t="s">
        <v>81</v>
      </c>
      <c r="C10" s="12">
        <f>C12+C18+C19+C23</f>
        <v>70039.009999999995</v>
      </c>
      <c r="D10" s="12">
        <f>C10/C49*1000</f>
        <v>1360.9207369050816</v>
      </c>
      <c r="E10" s="12">
        <f>E12+E18+E19+E23</f>
        <v>30637.559999999994</v>
      </c>
      <c r="F10" s="12">
        <f>E10/E49*1000</f>
        <v>1360.9193155771925</v>
      </c>
      <c r="G10" s="12">
        <f>G12+G18+G19+G23</f>
        <v>35216.823000000004</v>
      </c>
      <c r="H10" s="12">
        <f>G10/G49*1000</f>
        <v>1360.9209265299182</v>
      </c>
      <c r="I10" s="12">
        <f>I12+I18+I19+I23</f>
        <v>4184.6129999999994</v>
      </c>
      <c r="J10" s="12">
        <f>I10/I49*1000</f>
        <v>1360.9249942273229</v>
      </c>
      <c r="K10" s="12">
        <f>E10+G10+I10</f>
        <v>70038.995999999999</v>
      </c>
      <c r="L10" s="12">
        <f>L12+L18+L19+L23</f>
        <v>0</v>
      </c>
      <c r="M10" s="33">
        <f>C10+'Структура транспорт.'!C11+'Структура постач.'!C11</f>
        <v>75777.42</v>
      </c>
      <c r="N10" s="36"/>
      <c r="O10" s="36"/>
      <c r="P10" s="36"/>
      <c r="Q10" s="36"/>
      <c r="R10" s="43"/>
    </row>
    <row r="11" spans="1:18" ht="41.25" hidden="1" customHeight="1">
      <c r="A11" s="15"/>
      <c r="B11" s="34" t="s">
        <v>82</v>
      </c>
      <c r="C11" s="35">
        <f>C12+C18+C19</f>
        <v>68000.149999999994</v>
      </c>
      <c r="D11" s="12" t="e">
        <f>C11/#REF!*1000</f>
        <v>#REF!</v>
      </c>
      <c r="E11" s="35">
        <f>E12+E18+E19</f>
        <v>29745.689999999995</v>
      </c>
      <c r="F11" s="12" t="e">
        <f>E11/#REF!*1000</f>
        <v>#REF!</v>
      </c>
      <c r="G11" s="35">
        <f>G12+G18+G19</f>
        <v>34191.65</v>
      </c>
      <c r="H11" s="12" t="e">
        <f>G11/#REF!*1000</f>
        <v>#REF!</v>
      </c>
      <c r="I11" s="35">
        <f>I12+I18+I19</f>
        <v>4062.7979999999993</v>
      </c>
      <c r="J11" s="12" t="e">
        <f>I11/#REF!*1000</f>
        <v>#REF!</v>
      </c>
      <c r="K11" s="35">
        <v>0</v>
      </c>
      <c r="L11" s="35">
        <f>L12+L18+L19</f>
        <v>0</v>
      </c>
      <c r="M11" s="36">
        <f>C11+'Структура транспорт.'!C12+'Структура постач.'!C12</f>
        <v>73571.509999999995</v>
      </c>
      <c r="N11" s="46"/>
      <c r="O11" s="46"/>
      <c r="P11" s="46"/>
      <c r="Q11" s="47"/>
      <c r="R11" s="43"/>
    </row>
    <row r="12" spans="1:18" ht="33.75" customHeight="1">
      <c r="A12" s="15" t="s">
        <v>10</v>
      </c>
      <c r="B12" s="16" t="s">
        <v>83</v>
      </c>
      <c r="C12" s="17">
        <f>SUM(C13:C17)</f>
        <v>59945.039999999994</v>
      </c>
      <c r="D12" s="12">
        <f>C12/C49*1000</f>
        <v>1164.7858530639508</v>
      </c>
      <c r="E12" s="17">
        <f>SUM(E13:E17)</f>
        <v>26222.089999999997</v>
      </c>
      <c r="F12" s="12">
        <v>1164.79</v>
      </c>
      <c r="G12" s="17">
        <f>SUM(G13:G17)</f>
        <v>30141.409999999996</v>
      </c>
      <c r="H12" s="12">
        <f>G12/G49*1000</f>
        <v>1164.7863756511522</v>
      </c>
      <c r="I12" s="17">
        <f>SUM(I13:I17)</f>
        <v>3581.5319999999997</v>
      </c>
      <c r="J12" s="12">
        <f>I12/I49*1000</f>
        <v>1164.7902485665873</v>
      </c>
      <c r="K12" s="35">
        <v>0</v>
      </c>
      <c r="L12" s="35">
        <v>0</v>
      </c>
      <c r="M12" s="37">
        <f t="shared" ref="M12:M23" si="0">E12+G12+I12+K12</f>
        <v>59945.031999999992</v>
      </c>
      <c r="N12" s="46"/>
      <c r="O12" s="44"/>
      <c r="P12" s="44"/>
      <c r="Q12" s="43"/>
      <c r="R12" s="43"/>
    </row>
    <row r="13" spans="1:18" ht="35.25" customHeight="1">
      <c r="A13" s="15" t="s">
        <v>12</v>
      </c>
      <c r="B13" s="16" t="s">
        <v>13</v>
      </c>
      <c r="C13" s="17">
        <f>E13+G13+I13+K13</f>
        <v>58557.429999999993</v>
      </c>
      <c r="D13" s="12">
        <f>C13/C49*1000</f>
        <v>1137.8233471156677</v>
      </c>
      <c r="E13" s="17">
        <v>25615.1</v>
      </c>
      <c r="F13" s="12">
        <f>E13/E49*1000</f>
        <v>1137.8218226399672</v>
      </c>
      <c r="G13" s="17">
        <v>29443.69</v>
      </c>
      <c r="H13" s="12">
        <f>G13/G49*1000</f>
        <v>1137.8236439800287</v>
      </c>
      <c r="I13" s="17">
        <v>3498.64</v>
      </c>
      <c r="J13" s="12">
        <v>1137.82</v>
      </c>
      <c r="K13" s="17">
        <v>0</v>
      </c>
      <c r="L13" s="17">
        <v>0</v>
      </c>
      <c r="M13" s="38">
        <f t="shared" si="0"/>
        <v>58557.429999999993</v>
      </c>
      <c r="N13" s="44"/>
      <c r="O13" s="44"/>
      <c r="P13" s="44"/>
      <c r="Q13" s="43"/>
      <c r="R13" s="43"/>
    </row>
    <row r="14" spans="1:18" ht="33" customHeight="1">
      <c r="A14" s="15" t="s">
        <v>14</v>
      </c>
      <c r="B14" s="16" t="s">
        <v>15</v>
      </c>
      <c r="C14" s="17">
        <v>710.87</v>
      </c>
      <c r="D14" s="12">
        <f>C14/C49*1000</f>
        <v>13.812841218682493</v>
      </c>
      <c r="E14" s="17">
        <f>ROUND(C14/C49*E49,2)</f>
        <v>310.95999999999998</v>
      </c>
      <c r="F14" s="12">
        <f>E14/E49*1000</f>
        <v>13.81283203923171</v>
      </c>
      <c r="G14" s="17">
        <f>ROUND(C14/C49*G49,2)</f>
        <v>357.44</v>
      </c>
      <c r="H14" s="12">
        <f>G14/G49*1000</f>
        <v>13.812931847340517</v>
      </c>
      <c r="I14" s="17">
        <f>ROUND(C14/C49*I49,3)</f>
        <v>42.472000000000001</v>
      </c>
      <c r="J14" s="12">
        <f>I14/I49*1000</f>
        <v>13.812796154584158</v>
      </c>
      <c r="K14" s="17">
        <v>0</v>
      </c>
      <c r="L14" s="17">
        <v>0</v>
      </c>
      <c r="M14" s="38">
        <f t="shared" si="0"/>
        <v>710.87199999999996</v>
      </c>
      <c r="N14" s="44"/>
      <c r="O14" s="44"/>
      <c r="P14" s="44"/>
      <c r="Q14" s="43"/>
      <c r="R14" s="43"/>
    </row>
    <row r="15" spans="1:18" ht="36" customHeight="1">
      <c r="A15" s="15" t="s">
        <v>16</v>
      </c>
      <c r="B15" s="16" t="s">
        <v>84</v>
      </c>
      <c r="C15" s="17">
        <v>0</v>
      </c>
      <c r="D15" s="12">
        <f>C15/C49*1000</f>
        <v>0</v>
      </c>
      <c r="E15" s="17">
        <v>0</v>
      </c>
      <c r="F15" s="12">
        <f>E15/E49*1000</f>
        <v>0</v>
      </c>
      <c r="G15" s="17">
        <v>0</v>
      </c>
      <c r="H15" s="12">
        <f>G15/G49*1000</f>
        <v>0</v>
      </c>
      <c r="I15" s="17">
        <v>0</v>
      </c>
      <c r="J15" s="12">
        <f>I15/I49*1000</f>
        <v>0</v>
      </c>
      <c r="K15" s="17">
        <v>0</v>
      </c>
      <c r="L15" s="17">
        <v>0</v>
      </c>
      <c r="M15" s="38">
        <f t="shared" si="0"/>
        <v>0</v>
      </c>
      <c r="N15" s="8"/>
      <c r="O15" s="8"/>
      <c r="P15" s="8"/>
    </row>
    <row r="16" spans="1:18" ht="30.75" customHeight="1">
      <c r="A16" s="15" t="s">
        <v>18</v>
      </c>
      <c r="B16" s="16" t="s">
        <v>85</v>
      </c>
      <c r="C16" s="17">
        <v>45.52</v>
      </c>
      <c r="D16" s="12">
        <f>C16/C49*1000</f>
        <v>0.88449439739252911</v>
      </c>
      <c r="E16" s="17">
        <f>ROUND(C16/C49*E49,2)</f>
        <v>19.91</v>
      </c>
      <c r="F16" s="12">
        <f>E16/E49*1000</f>
        <v>0.88440148540359975</v>
      </c>
      <c r="G16" s="17">
        <f>ROUND(C16/C49*G49,2)</f>
        <v>22.89</v>
      </c>
      <c r="H16" s="12">
        <f>G16/G49*1000</f>
        <v>0.88456247198305837</v>
      </c>
      <c r="I16" s="17">
        <f>ROUND(C16/C49*I49,3)</f>
        <v>2.72</v>
      </c>
      <c r="J16" s="12">
        <f>I16/I49*1000</f>
        <v>0.88460175034066935</v>
      </c>
      <c r="K16" s="17">
        <v>0</v>
      </c>
      <c r="L16" s="17">
        <v>0</v>
      </c>
      <c r="M16" s="38">
        <f t="shared" si="0"/>
        <v>45.519999999999996</v>
      </c>
      <c r="N16" s="8"/>
      <c r="O16" s="8"/>
      <c r="P16" s="8"/>
    </row>
    <row r="17" spans="1:17" ht="38.25" customHeight="1">
      <c r="A17" s="15" t="s">
        <v>20</v>
      </c>
      <c r="B17" s="16" t="s">
        <v>86</v>
      </c>
      <c r="C17" s="17">
        <v>631.22</v>
      </c>
      <c r="D17" s="12">
        <f>C17/C49*1000</f>
        <v>12.265170332208088</v>
      </c>
      <c r="E17" s="17">
        <f>ROUND(C17/C49*E49,2)</f>
        <v>276.12</v>
      </c>
      <c r="F17" s="12">
        <f>E17/E49*1000</f>
        <v>12.265240489685684</v>
      </c>
      <c r="G17" s="17">
        <f>ROUND(C17/C49*G49,2)</f>
        <v>317.39</v>
      </c>
      <c r="H17" s="12">
        <f>G17/G49*1000</f>
        <v>12.265237351800039</v>
      </c>
      <c r="I17" s="17">
        <v>37.700000000000003</v>
      </c>
      <c r="J17" s="12">
        <v>12.27</v>
      </c>
      <c r="K17" s="17">
        <v>0</v>
      </c>
      <c r="L17" s="17">
        <v>0</v>
      </c>
      <c r="M17" s="38">
        <f t="shared" si="0"/>
        <v>631.21</v>
      </c>
      <c r="N17" s="8"/>
      <c r="O17" s="8"/>
      <c r="P17" s="8"/>
    </row>
    <row r="18" spans="1:17" ht="31.5" customHeight="1">
      <c r="A18" s="15" t="s">
        <v>22</v>
      </c>
      <c r="B18" s="16" t="s">
        <v>23</v>
      </c>
      <c r="C18" s="17">
        <v>5613.56</v>
      </c>
      <c r="D18" s="12">
        <f>C18/C49*1000</f>
        <v>109.07650196456076</v>
      </c>
      <c r="E18" s="17">
        <f>ROUND(C18/C49*E49,2)</f>
        <v>2455.5700000000002</v>
      </c>
      <c r="F18" s="12">
        <f>E18/E49*1000</f>
        <v>109.07633126632433</v>
      </c>
      <c r="G18" s="17">
        <f>ROUND(C18/C49*G49,2)</f>
        <v>2822.59</v>
      </c>
      <c r="H18" s="12">
        <f>G18/G49*1000</f>
        <v>109.07632974201228</v>
      </c>
      <c r="I18" s="17">
        <f>ROUND(C18/C49*I49,3)</f>
        <v>335.392</v>
      </c>
      <c r="J18" s="12">
        <f>I18/I49*1000</f>
        <v>109.07659935671241</v>
      </c>
      <c r="K18" s="17">
        <v>0</v>
      </c>
      <c r="L18" s="17">
        <v>0</v>
      </c>
      <c r="M18" s="38">
        <f t="shared" si="0"/>
        <v>5613.5519999999997</v>
      </c>
      <c r="N18" s="8"/>
      <c r="O18" s="19"/>
      <c r="P18" s="18"/>
      <c r="Q18" s="20"/>
    </row>
    <row r="19" spans="1:17" ht="41.25" customHeight="1">
      <c r="A19" s="15" t="s">
        <v>24</v>
      </c>
      <c r="B19" s="16" t="s">
        <v>87</v>
      </c>
      <c r="C19" s="17">
        <f>C20+C21+C22</f>
        <v>2441.5499999999997</v>
      </c>
      <c r="D19" s="12">
        <f>C19/C49*1000</f>
        <v>47.441504744150457</v>
      </c>
      <c r="E19" s="17">
        <f>E20+E21+E22</f>
        <v>1068.03</v>
      </c>
      <c r="F19" s="12">
        <f>E19/E49*1000</f>
        <v>47.44185426698175</v>
      </c>
      <c r="G19" s="17">
        <f>G20+G21+G22</f>
        <v>1227.6500000000001</v>
      </c>
      <c r="H19" s="12">
        <f>G19/G49*1000</f>
        <v>47.441376965050317</v>
      </c>
      <c r="I19" s="17">
        <f>I20+I21+I22</f>
        <v>145.874</v>
      </c>
      <c r="J19" s="12">
        <f>I19/I49*1000</f>
        <v>47.441321959262787</v>
      </c>
      <c r="K19" s="17">
        <f>K20+K21+K22</f>
        <v>0</v>
      </c>
      <c r="L19" s="17">
        <f>L20+L21+L22</f>
        <v>0</v>
      </c>
      <c r="M19" s="38">
        <f t="shared" si="0"/>
        <v>2441.5540000000001</v>
      </c>
      <c r="N19" s="18"/>
      <c r="O19" s="13"/>
      <c r="P19" s="13"/>
      <c r="Q19" s="14"/>
    </row>
    <row r="20" spans="1:17" ht="33.75" customHeight="1">
      <c r="A20" s="15" t="s">
        <v>26</v>
      </c>
      <c r="B20" s="16" t="s">
        <v>88</v>
      </c>
      <c r="C20" s="17">
        <v>1214.46</v>
      </c>
      <c r="D20" s="12">
        <f>C20/C49*1000</f>
        <v>23.598046262243649</v>
      </c>
      <c r="E20" s="17">
        <f>ROUND(C20/C49*E49,2)</f>
        <v>531.25</v>
      </c>
      <c r="F20" s="12">
        <f>E20/E49*1000</f>
        <v>23.598105932730405</v>
      </c>
      <c r="G20" s="17">
        <f>ROUND(C20/C49*G49,2)</f>
        <v>610.65</v>
      </c>
      <c r="H20" s="12">
        <f>G20/G49*1000</f>
        <v>23.597993600544104</v>
      </c>
      <c r="I20" s="17">
        <f>ROUND(C20/C49*I49,3)</f>
        <v>72.56</v>
      </c>
      <c r="J20" s="12">
        <f>I20/I49*1000</f>
        <v>23.598052575264322</v>
      </c>
      <c r="K20" s="17">
        <v>0</v>
      </c>
      <c r="L20" s="17">
        <v>0</v>
      </c>
      <c r="M20" s="38">
        <f t="shared" si="0"/>
        <v>1214.46</v>
      </c>
      <c r="N20" s="13"/>
      <c r="O20" s="13"/>
      <c r="P20" s="18"/>
      <c r="Q20" s="18"/>
    </row>
    <row r="21" spans="1:17" ht="35.1" customHeight="1">
      <c r="A21" s="15" t="s">
        <v>28</v>
      </c>
      <c r="B21" s="16" t="s">
        <v>29</v>
      </c>
      <c r="C21" s="17">
        <v>860.39</v>
      </c>
      <c r="D21" s="12">
        <f>C21/C49*1000</f>
        <v>16.718148826286424</v>
      </c>
      <c r="E21" s="17">
        <f>ROUND(C21/C49*E49,2)</f>
        <v>376.37</v>
      </c>
      <c r="F21" s="12">
        <f>E21/E49*1000</f>
        <v>16.718341891579751</v>
      </c>
      <c r="G21" s="17">
        <f>ROUND(C21/C49*G49,2)</f>
        <v>432.62</v>
      </c>
      <c r="H21" s="12">
        <f>G21/G49*1000</f>
        <v>16.718192076422486</v>
      </c>
      <c r="I21" s="17">
        <f>ROUND(C21/C49*I49,3)</f>
        <v>51.405000000000001</v>
      </c>
      <c r="J21" s="12">
        <f>I21/I49*1000</f>
        <v>16.717997417743423</v>
      </c>
      <c r="K21" s="17">
        <v>0</v>
      </c>
      <c r="L21" s="17">
        <v>0</v>
      </c>
      <c r="M21" s="38">
        <f t="shared" si="0"/>
        <v>860.39499999999998</v>
      </c>
      <c r="N21" s="13"/>
      <c r="O21" s="18"/>
      <c r="P21" s="18"/>
      <c r="Q21" s="18"/>
    </row>
    <row r="22" spans="1:17" ht="35.1" customHeight="1">
      <c r="A22" s="15" t="s">
        <v>30</v>
      </c>
      <c r="B22" s="16" t="s">
        <v>31</v>
      </c>
      <c r="C22" s="17">
        <v>366.7</v>
      </c>
      <c r="D22" s="12">
        <f>C22/C49*1000</f>
        <v>7.1253096556203959</v>
      </c>
      <c r="E22" s="17">
        <f>ROUND(C22/C49*E49,2)</f>
        <v>160.41</v>
      </c>
      <c r="F22" s="12">
        <f>E22/E49*1000</f>
        <v>7.1254064426715935</v>
      </c>
      <c r="G22" s="17">
        <f>ROUND(C22/C49*G49,2)</f>
        <v>184.38</v>
      </c>
      <c r="H22" s="12">
        <f>G22/G49*1000</f>
        <v>7.1251912880837178</v>
      </c>
      <c r="I22" s="17">
        <f>ROUND(C22/C49*I49,3)</f>
        <v>21.908999999999999</v>
      </c>
      <c r="J22" s="12">
        <f>I22/I49*1000</f>
        <v>7.1252719662550446</v>
      </c>
      <c r="K22" s="17">
        <v>0</v>
      </c>
      <c r="L22" s="17">
        <v>0</v>
      </c>
      <c r="M22" s="38">
        <f t="shared" si="0"/>
        <v>366.69899999999996</v>
      </c>
      <c r="N22" s="18"/>
    </row>
    <row r="23" spans="1:17" ht="29.25" customHeight="1">
      <c r="A23" s="15" t="s">
        <v>32</v>
      </c>
      <c r="B23" s="11" t="s">
        <v>89</v>
      </c>
      <c r="C23" s="17">
        <f>SUM(C24:C26)</f>
        <v>2038.8600000000001</v>
      </c>
      <c r="D23" s="12">
        <f>C23/C49*1000</f>
        <v>39.616877132419418</v>
      </c>
      <c r="E23" s="17">
        <f>SUM(E24:E26)</f>
        <v>891.87</v>
      </c>
      <c r="F23" s="12">
        <f>E23/E49*1000</f>
        <v>39.616833389598618</v>
      </c>
      <c r="G23" s="17">
        <f>SUM(G24:G26)</f>
        <v>1025.173</v>
      </c>
      <c r="H23" s="12">
        <f>G23/G49*1000</f>
        <v>39.616844171703278</v>
      </c>
      <c r="I23" s="17">
        <f>SUM(I24:I26)</f>
        <v>121.815</v>
      </c>
      <c r="J23" s="12">
        <f>I23/I49*1000</f>
        <v>39.616824344760524</v>
      </c>
      <c r="K23" s="17">
        <v>0</v>
      </c>
      <c r="L23" s="17">
        <v>0</v>
      </c>
      <c r="M23" s="13">
        <f t="shared" si="0"/>
        <v>2038.8580000000002</v>
      </c>
      <c r="O23" s="20"/>
      <c r="P23" s="14"/>
    </row>
    <row r="24" spans="1:17" ht="27.75" customHeight="1">
      <c r="A24" s="15" t="s">
        <v>34</v>
      </c>
      <c r="B24" s="16" t="s">
        <v>35</v>
      </c>
      <c r="C24" s="17">
        <f>ROUND( 1017.05/M11*C11,2)</f>
        <v>940.03</v>
      </c>
      <c r="D24" s="12">
        <f>C24/C49*1000</f>
        <v>18.265625403798307</v>
      </c>
      <c r="E24" s="17">
        <f>ROUND(C24/C49*E49,3)</f>
        <v>411.20299999999997</v>
      </c>
      <c r="F24" s="12">
        <f>E24/E49*1000</f>
        <v>18.265622501377013</v>
      </c>
      <c r="G24" s="17">
        <f>ROUND(C24/C49*G49,3)</f>
        <v>472.66300000000001</v>
      </c>
      <c r="H24" s="12">
        <f>G24/G49*1000</f>
        <v>18.265616063561744</v>
      </c>
      <c r="I24" s="17">
        <f>ROUND(C24/C49*I49,3)</f>
        <v>56.164000000000001</v>
      </c>
      <c r="J24" s="12">
        <f>I24/I49*1000</f>
        <v>18.265725259607848</v>
      </c>
      <c r="K24" s="17">
        <v>0</v>
      </c>
      <c r="L24" s="17">
        <v>0</v>
      </c>
      <c r="M24" s="38">
        <f t="shared" ref="M24:M30" si="1">E24+G24+I24</f>
        <v>940.03</v>
      </c>
      <c r="N24" s="20"/>
      <c r="O24" s="18"/>
      <c r="P24" s="14"/>
    </row>
    <row r="25" spans="1:17" ht="29.25" customHeight="1">
      <c r="A25" s="15" t="s">
        <v>36</v>
      </c>
      <c r="B25" s="16" t="s">
        <v>88</v>
      </c>
      <c r="C25" s="17">
        <f>ROUND( 208.27/M11*C11,2)</f>
        <v>192.5</v>
      </c>
      <c r="D25" s="12">
        <f>C25/C49*1000</f>
        <v>3.740447528516297</v>
      </c>
      <c r="E25" s="17">
        <f>ROUND(C25/C49*E49,3)</f>
        <v>84.206000000000003</v>
      </c>
      <c r="F25" s="12">
        <f>E25/E49*1000</f>
        <v>3.7404274977345815</v>
      </c>
      <c r="G25" s="17">
        <f>ROUND(C25/C49*G49,3)</f>
        <v>96.792000000000002</v>
      </c>
      <c r="H25" s="12">
        <f>G25/G49*1000</f>
        <v>3.740435595814076</v>
      </c>
      <c r="I25" s="17">
        <f>ROUND(C25/C49*I49,3)</f>
        <v>11.500999999999999</v>
      </c>
      <c r="J25" s="12">
        <f>I25/I49*1000</f>
        <v>3.7403693862750136</v>
      </c>
      <c r="K25" s="17">
        <v>0</v>
      </c>
      <c r="L25" s="17">
        <v>0</v>
      </c>
      <c r="M25" s="38">
        <f t="shared" si="1"/>
        <v>192.499</v>
      </c>
      <c r="N25" s="18"/>
      <c r="O25" s="18"/>
      <c r="P25" s="14"/>
    </row>
    <row r="26" spans="1:17" ht="32.25" customHeight="1">
      <c r="A26" s="15" t="s">
        <v>90</v>
      </c>
      <c r="B26" s="16" t="s">
        <v>38</v>
      </c>
      <c r="C26" s="17">
        <f>ROUND( 980.59/M11*C11,2)</f>
        <v>906.33</v>
      </c>
      <c r="D26" s="12">
        <f>C26/C49*1000</f>
        <v>17.610804200104809</v>
      </c>
      <c r="E26" s="17">
        <f>ROUND(C26/C49*E49,3)</f>
        <v>396.46100000000001</v>
      </c>
      <c r="F26" s="12">
        <f>E26/E49*1000</f>
        <v>17.610783390487018</v>
      </c>
      <c r="G26" s="17">
        <f>ROUND(C26/C49*G49,3)</f>
        <v>455.71800000000002</v>
      </c>
      <c r="H26" s="12">
        <f>G26/G49*1000</f>
        <v>17.610792512327453</v>
      </c>
      <c r="I26" s="17">
        <f>ROUND(C26/C49*I49,3)</f>
        <v>54.15</v>
      </c>
      <c r="J26" s="12">
        <f>I26/I49*1000</f>
        <v>17.610729698877662</v>
      </c>
      <c r="K26" s="17">
        <v>0</v>
      </c>
      <c r="L26" s="17">
        <v>0</v>
      </c>
      <c r="M26" s="38">
        <f t="shared" si="1"/>
        <v>906.32900000000006</v>
      </c>
      <c r="N26" s="18"/>
      <c r="O26" s="22"/>
      <c r="P26" s="22"/>
    </row>
    <row r="27" spans="1:17" ht="29.25" customHeight="1">
      <c r="A27" s="10" t="s">
        <v>39</v>
      </c>
      <c r="B27" s="11" t="s">
        <v>91</v>
      </c>
      <c r="C27" s="12">
        <f>SUM(C28:C30)</f>
        <v>2684.65</v>
      </c>
      <c r="D27" s="12">
        <f>C27/C49*1000</f>
        <v>52.165155623019622</v>
      </c>
      <c r="E27" s="12">
        <f>SUM(E28:E30)</f>
        <v>1174.3600000000001</v>
      </c>
      <c r="F27" s="12">
        <f>E27/E49*1000</f>
        <v>52.165029050656528</v>
      </c>
      <c r="G27" s="12">
        <f>SUM(G28:G30)</f>
        <v>1349.8889999999999</v>
      </c>
      <c r="H27" s="12">
        <f>G27/G49*1000</f>
        <v>52.165187887406674</v>
      </c>
      <c r="I27" s="12">
        <f>SUM(I28:I30)</f>
        <v>160.399</v>
      </c>
      <c r="J27" s="12">
        <f>I27/I49*1000</f>
        <v>52.165160350328307</v>
      </c>
      <c r="K27" s="12">
        <v>0</v>
      </c>
      <c r="L27" s="12">
        <v>0</v>
      </c>
      <c r="M27" s="38">
        <f t="shared" si="1"/>
        <v>2684.6479999999997</v>
      </c>
      <c r="N27" s="22"/>
      <c r="O27" s="20"/>
      <c r="P27" s="14"/>
    </row>
    <row r="28" spans="1:17" ht="27.75" customHeight="1">
      <c r="A28" s="15" t="s">
        <v>41</v>
      </c>
      <c r="B28" s="16" t="s">
        <v>35</v>
      </c>
      <c r="C28" s="17">
        <f>ROUND(2121.77/M10*C10,2)</f>
        <v>1961.09</v>
      </c>
      <c r="D28" s="12">
        <f>C28/C49*1000</f>
        <v>38.105736330898829</v>
      </c>
      <c r="E28" s="17">
        <f>ROUND(C28/C49*E49,2)</f>
        <v>857.85</v>
      </c>
      <c r="F28" s="12">
        <f>E28/E49*1000</f>
        <v>38.105666210621699</v>
      </c>
      <c r="G28" s="17">
        <f>ROUND(C28/C49*G49,3)</f>
        <v>986.07</v>
      </c>
      <c r="H28" s="12">
        <f>G28/G49*1000</f>
        <v>38.105745598441878</v>
      </c>
      <c r="I28" s="17">
        <f>ROUND(C28/C49*I49,3)</f>
        <v>117.169</v>
      </c>
      <c r="J28" s="12">
        <f>I28/I49*1000</f>
        <v>38.10584650208304</v>
      </c>
      <c r="K28" s="17">
        <v>0</v>
      </c>
      <c r="L28" s="17">
        <v>0</v>
      </c>
      <c r="M28" s="38">
        <f t="shared" si="1"/>
        <v>1961.0890000000002</v>
      </c>
      <c r="N28" s="20"/>
      <c r="O28" s="18"/>
      <c r="P28" s="14"/>
    </row>
    <row r="29" spans="1:17" ht="32.25" customHeight="1">
      <c r="A29" s="15" t="s">
        <v>42</v>
      </c>
      <c r="B29" s="16" t="s">
        <v>88</v>
      </c>
      <c r="C29" s="17">
        <f>ROUND(441.13/M10*C10,2)</f>
        <v>407.72</v>
      </c>
      <c r="D29" s="12">
        <f>C29/C49*1000</f>
        <v>7.9223650198787778</v>
      </c>
      <c r="E29" s="17">
        <f>ROUND(C29/C49*E49,2)</f>
        <v>178.35</v>
      </c>
      <c r="F29" s="12">
        <f>E29/E49*1000</f>
        <v>7.9223005987811153</v>
      </c>
      <c r="G29" s="17">
        <f>ROUND(C29/C49*G49,3)</f>
        <v>205.00899999999999</v>
      </c>
      <c r="H29" s="12">
        <f>G29/G49*1000</f>
        <v>7.9223795464733424</v>
      </c>
      <c r="I29" s="17">
        <f>ROUND(C29/C49*I49,3)</f>
        <v>24.36</v>
      </c>
      <c r="J29" s="12">
        <f>I29/I49*1000</f>
        <v>7.9223892052568763</v>
      </c>
      <c r="K29" s="17">
        <f>ROUND(C29/C46*K46,2)</f>
        <v>0</v>
      </c>
      <c r="L29" s="17">
        <v>0</v>
      </c>
      <c r="M29" s="38">
        <f t="shared" si="1"/>
        <v>407.71899999999999</v>
      </c>
      <c r="N29" s="18"/>
      <c r="O29" s="18"/>
      <c r="P29" s="14"/>
    </row>
    <row r="30" spans="1:17" ht="27.75" customHeight="1">
      <c r="A30" s="15" t="s">
        <v>92</v>
      </c>
      <c r="B30" s="16" t="s">
        <v>38</v>
      </c>
      <c r="C30" s="17">
        <f>ROUND(341.72/M10*C10,2)</f>
        <v>315.83999999999997</v>
      </c>
      <c r="D30" s="12">
        <f>C30/C49*1000</f>
        <v>6.1370542722420112</v>
      </c>
      <c r="E30" s="17">
        <f>ROUND(C30/C49*E49,2)</f>
        <v>138.16</v>
      </c>
      <c r="F30" s="12">
        <f>E30/E49*1000</f>
        <v>6.1370622412537088</v>
      </c>
      <c r="G30" s="17">
        <f>ROUND(C30/C49*G49,3)</f>
        <v>158.81</v>
      </c>
      <c r="H30" s="12">
        <f>G30/G49*1000</f>
        <v>6.1370627424914597</v>
      </c>
      <c r="I30" s="17">
        <f>ROUND(C30/C49*I49,3)</f>
        <v>18.87</v>
      </c>
      <c r="J30" s="12">
        <f>I30/I49*1000</f>
        <v>6.1369246429883937</v>
      </c>
      <c r="K30" s="17">
        <f>ROUND(C30/C46*K46,2)</f>
        <v>0</v>
      </c>
      <c r="L30" s="17">
        <v>0</v>
      </c>
      <c r="M30" s="38">
        <f t="shared" si="1"/>
        <v>315.84000000000003</v>
      </c>
      <c r="N30" s="18"/>
      <c r="O30" s="18"/>
      <c r="P30" s="14"/>
    </row>
    <row r="31" spans="1:17" ht="27.75" customHeight="1">
      <c r="A31" s="10" t="s">
        <v>44</v>
      </c>
      <c r="B31" s="11" t="s">
        <v>93</v>
      </c>
      <c r="C31" s="17">
        <f>C32+C33+C34</f>
        <v>0</v>
      </c>
      <c r="D31" s="12">
        <f>C31/C49*1000</f>
        <v>0</v>
      </c>
      <c r="E31" s="17">
        <f>E32+E33+E34</f>
        <v>0</v>
      </c>
      <c r="F31" s="12">
        <f>E31/E49*1000</f>
        <v>0</v>
      </c>
      <c r="G31" s="17">
        <f>G32+G33+G34</f>
        <v>0</v>
      </c>
      <c r="H31" s="12">
        <f>G31/G49*1000</f>
        <v>0</v>
      </c>
      <c r="I31" s="17">
        <f>I32+I33+I34</f>
        <v>0</v>
      </c>
      <c r="J31" s="12">
        <f>I31/I49*1000</f>
        <v>0</v>
      </c>
      <c r="K31" s="17">
        <f>K32+K33+K34</f>
        <v>0</v>
      </c>
      <c r="L31" s="17">
        <f>L32+L33+L34</f>
        <v>0</v>
      </c>
      <c r="M31" s="13"/>
      <c r="N31" s="18"/>
      <c r="O31" s="18"/>
      <c r="P31" s="14"/>
    </row>
    <row r="32" spans="1:17" ht="27.75" customHeight="1">
      <c r="A32" s="15" t="s">
        <v>94</v>
      </c>
      <c r="B32" s="16" t="s">
        <v>35</v>
      </c>
      <c r="C32" s="17">
        <v>0</v>
      </c>
      <c r="D32" s="12">
        <f>C32/C49*1000</f>
        <v>0</v>
      </c>
      <c r="E32" s="17">
        <v>0</v>
      </c>
      <c r="F32" s="12">
        <f>E32/E49*1000</f>
        <v>0</v>
      </c>
      <c r="G32" s="17">
        <v>0</v>
      </c>
      <c r="H32" s="12">
        <f>G32/G49*1000</f>
        <v>0</v>
      </c>
      <c r="I32" s="17">
        <v>0</v>
      </c>
      <c r="J32" s="12">
        <f>I32/I49*1000</f>
        <v>0</v>
      </c>
      <c r="K32" s="17">
        <v>0</v>
      </c>
      <c r="L32" s="17">
        <v>0</v>
      </c>
      <c r="M32" s="13"/>
      <c r="N32" s="18"/>
      <c r="O32" s="18"/>
      <c r="P32" s="14"/>
    </row>
    <row r="33" spans="1:16" ht="27.75" customHeight="1">
      <c r="A33" s="15" t="s">
        <v>95</v>
      </c>
      <c r="B33" s="16" t="s">
        <v>88</v>
      </c>
      <c r="C33" s="17">
        <v>0</v>
      </c>
      <c r="D33" s="12">
        <f>C33/C49*1000</f>
        <v>0</v>
      </c>
      <c r="E33" s="17">
        <v>0</v>
      </c>
      <c r="F33" s="12">
        <f>E33/E49*1000</f>
        <v>0</v>
      </c>
      <c r="G33" s="17">
        <v>0</v>
      </c>
      <c r="H33" s="12">
        <f>G33/G49*1000</f>
        <v>0</v>
      </c>
      <c r="I33" s="17">
        <v>0</v>
      </c>
      <c r="J33" s="12">
        <f>I33/I49*1000</f>
        <v>0</v>
      </c>
      <c r="K33" s="17">
        <v>0</v>
      </c>
      <c r="L33" s="17">
        <v>0</v>
      </c>
      <c r="M33" s="13"/>
      <c r="N33" s="18"/>
      <c r="O33" s="18"/>
      <c r="P33" s="14"/>
    </row>
    <row r="34" spans="1:16" ht="27.75" customHeight="1">
      <c r="A34" s="15" t="s">
        <v>96</v>
      </c>
      <c r="B34" s="16" t="s">
        <v>38</v>
      </c>
      <c r="C34" s="17">
        <v>0</v>
      </c>
      <c r="D34" s="12">
        <f>C34/C49*1000</f>
        <v>0</v>
      </c>
      <c r="E34" s="17">
        <v>0</v>
      </c>
      <c r="F34" s="12">
        <f>E34/E49*1000</f>
        <v>0</v>
      </c>
      <c r="G34" s="17">
        <v>0</v>
      </c>
      <c r="H34" s="12">
        <f>G34/G49*1000</f>
        <v>0</v>
      </c>
      <c r="I34" s="17">
        <v>0</v>
      </c>
      <c r="J34" s="12">
        <f>I34/I49*1000</f>
        <v>0</v>
      </c>
      <c r="K34" s="17">
        <v>0</v>
      </c>
      <c r="L34" s="17">
        <v>0</v>
      </c>
      <c r="M34" s="13"/>
      <c r="N34" s="18"/>
      <c r="O34" s="18"/>
      <c r="P34" s="14"/>
    </row>
    <row r="35" spans="1:16" ht="29.25" customHeight="1">
      <c r="A35" s="10" t="s">
        <v>46</v>
      </c>
      <c r="B35" s="16" t="s">
        <v>45</v>
      </c>
      <c r="C35" s="17">
        <v>0</v>
      </c>
      <c r="D35" s="12">
        <f>C35/C49*1000</f>
        <v>0</v>
      </c>
      <c r="E35" s="17">
        <v>0</v>
      </c>
      <c r="F35" s="12">
        <f>E35/E49*1000</f>
        <v>0</v>
      </c>
      <c r="G35" s="17">
        <v>0</v>
      </c>
      <c r="H35" s="12">
        <f>G35/G49*1000</f>
        <v>0</v>
      </c>
      <c r="I35" s="17">
        <v>0</v>
      </c>
      <c r="J35" s="12">
        <f>I35/I49*1000</f>
        <v>0</v>
      </c>
      <c r="K35" s="17">
        <v>0</v>
      </c>
      <c r="L35" s="17">
        <v>0</v>
      </c>
      <c r="M35" s="13"/>
      <c r="N35" s="18"/>
      <c r="O35" s="18"/>
      <c r="P35" s="14"/>
    </row>
    <row r="36" spans="1:16" ht="29.25" customHeight="1">
      <c r="A36" s="10" t="s">
        <v>48</v>
      </c>
      <c r="B36" s="16" t="s">
        <v>47</v>
      </c>
      <c r="C36" s="17">
        <v>0</v>
      </c>
      <c r="D36" s="12">
        <f>C36/C49*1000</f>
        <v>0</v>
      </c>
      <c r="E36" s="17">
        <v>0</v>
      </c>
      <c r="F36" s="12">
        <f>E36/E49*1000</f>
        <v>0</v>
      </c>
      <c r="G36" s="17">
        <v>0</v>
      </c>
      <c r="H36" s="12">
        <f>G36/G49*1000</f>
        <v>0</v>
      </c>
      <c r="I36" s="17">
        <v>0</v>
      </c>
      <c r="J36" s="12">
        <f>I36/I49*1000</f>
        <v>0</v>
      </c>
      <c r="K36" s="17">
        <v>0</v>
      </c>
      <c r="L36" s="17">
        <v>0</v>
      </c>
      <c r="M36" s="18"/>
      <c r="N36" s="18"/>
      <c r="O36" s="18"/>
      <c r="P36" s="14"/>
    </row>
    <row r="37" spans="1:16" ht="27.75" customHeight="1">
      <c r="A37" s="10" t="s">
        <v>50</v>
      </c>
      <c r="B37" s="11" t="s">
        <v>49</v>
      </c>
      <c r="C37" s="12">
        <f>C10+C27+C31+C35+C36</f>
        <v>72723.659999999989</v>
      </c>
      <c r="D37" s="12">
        <f>C37/C49*1000</f>
        <v>1413.0858925281011</v>
      </c>
      <c r="E37" s="12">
        <f>E10+E27+E31+E35+E36</f>
        <v>31811.919999999995</v>
      </c>
      <c r="F37" s="12">
        <v>1413.09</v>
      </c>
      <c r="G37" s="12">
        <f>G10+G27+G31+G35+G36</f>
        <v>36566.712000000007</v>
      </c>
      <c r="H37" s="12">
        <f>G37/G49*1000</f>
        <v>1413.0861144173252</v>
      </c>
      <c r="I37" s="12">
        <f>I10+I27+I31+I35+I36</f>
        <v>4345.0119999999997</v>
      </c>
      <c r="J37" s="12">
        <f>I37/I49*1000</f>
        <v>1413.0901545776512</v>
      </c>
      <c r="K37" s="12">
        <f>K10+K27+K31+K35+K36</f>
        <v>70038.995999999999</v>
      </c>
      <c r="L37" s="12">
        <f>L10+L27+L31+L35+L36</f>
        <v>0</v>
      </c>
      <c r="M37" s="38">
        <f t="shared" ref="M37:M45" si="2">E37+G37+I37</f>
        <v>72723.644</v>
      </c>
      <c r="N37" s="13"/>
      <c r="O37" s="18"/>
      <c r="P37" s="14"/>
    </row>
    <row r="38" spans="1:16" ht="30.75" customHeight="1">
      <c r="A38" s="10" t="s">
        <v>52</v>
      </c>
      <c r="B38" s="23" t="s">
        <v>97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f>I38/I49*1000</f>
        <v>0</v>
      </c>
      <c r="K38" s="17">
        <v>0</v>
      </c>
      <c r="L38" s="17">
        <v>0</v>
      </c>
      <c r="M38" s="38">
        <f t="shared" si="2"/>
        <v>0</v>
      </c>
      <c r="N38" s="18"/>
      <c r="O38" s="18"/>
      <c r="P38" s="14"/>
    </row>
    <row r="39" spans="1:16" ht="33.75" customHeight="1">
      <c r="A39" s="10" t="s">
        <v>64</v>
      </c>
      <c r="B39" s="23" t="s">
        <v>98</v>
      </c>
      <c r="C39" s="12">
        <f>((C43+C44)/((100-18)/100))</f>
        <v>2372.1951219512198</v>
      </c>
      <c r="D39" s="12">
        <f>D40+D41+D42+D43+D44</f>
        <v>46.093877304212235</v>
      </c>
      <c r="E39" s="12">
        <f>((E43+E44)/((100-18)/100))</f>
        <v>1037.6781814442211</v>
      </c>
      <c r="F39" s="12">
        <f>F40+F41+F42+F43+F44</f>
        <v>46.093627576101213</v>
      </c>
      <c r="G39" s="12">
        <f>((G43+G44)/((100-18)/100))</f>
        <v>1192.7770591379278</v>
      </c>
      <c r="H39" s="12">
        <f>H40+H41+H42+H43+H44</f>
        <v>46.093745039568731</v>
      </c>
      <c r="I39" s="12">
        <f>((I43+I44)/((100-18)/100))</f>
        <v>141.72768624711921</v>
      </c>
      <c r="J39" s="12">
        <f>J40+J41+J42+J43+J44</f>
        <v>46.092852693358395</v>
      </c>
      <c r="K39" s="17">
        <v>0</v>
      </c>
      <c r="L39" s="17">
        <v>0</v>
      </c>
      <c r="M39" s="38">
        <f t="shared" si="2"/>
        <v>2372.1829268292677</v>
      </c>
      <c r="N39" s="18"/>
    </row>
    <row r="40" spans="1:16" ht="30" customHeight="1">
      <c r="A40" s="15" t="s">
        <v>99</v>
      </c>
      <c r="B40" s="16" t="s">
        <v>55</v>
      </c>
      <c r="C40" s="17">
        <f>C39*0.18</f>
        <v>426.99512195121957</v>
      </c>
      <c r="D40" s="12">
        <f>C40/C49*1000</f>
        <v>8.2968979147582029</v>
      </c>
      <c r="E40" s="17">
        <f>E39*0.18</f>
        <v>186.78207265995979</v>
      </c>
      <c r="F40" s="12">
        <f>E40/E49*1000</f>
        <v>8.2968529636982193</v>
      </c>
      <c r="G40" s="17">
        <f>G39*0.18</f>
        <v>214.699870644827</v>
      </c>
      <c r="H40" s="12">
        <f>G40/G49*1000</f>
        <v>8.2968741071223686</v>
      </c>
      <c r="I40" s="17">
        <f>I39*0.18</f>
        <v>25.510983524481457</v>
      </c>
      <c r="J40" s="12">
        <f>I40/I49*1000</f>
        <v>8.2967134848045117</v>
      </c>
      <c r="K40" s="17">
        <v>0</v>
      </c>
      <c r="L40" s="17">
        <v>0</v>
      </c>
      <c r="M40" s="38">
        <f t="shared" si="2"/>
        <v>426.99292682926824</v>
      </c>
    </row>
    <row r="41" spans="1:16" ht="30" customHeight="1">
      <c r="A41" s="15" t="s">
        <v>100</v>
      </c>
      <c r="B41" s="16" t="s">
        <v>57</v>
      </c>
      <c r="C41" s="17">
        <v>0</v>
      </c>
      <c r="D41" s="12">
        <f>C41/C49*1000</f>
        <v>0</v>
      </c>
      <c r="E41" s="17">
        <v>0</v>
      </c>
      <c r="F41" s="12">
        <f>E41/E49*1000</f>
        <v>0</v>
      </c>
      <c r="G41" s="17">
        <v>0</v>
      </c>
      <c r="H41" s="12">
        <f>G41/G49*1000</f>
        <v>0</v>
      </c>
      <c r="I41" s="17">
        <v>0</v>
      </c>
      <c r="J41" s="12">
        <f>I41/I49*1000</f>
        <v>0</v>
      </c>
      <c r="K41" s="17">
        <v>0</v>
      </c>
      <c r="L41" s="17">
        <v>0</v>
      </c>
      <c r="M41" s="38">
        <f t="shared" si="2"/>
        <v>0</v>
      </c>
    </row>
    <row r="42" spans="1:16" ht="31.5" customHeight="1">
      <c r="A42" s="15" t="s">
        <v>101</v>
      </c>
      <c r="B42" s="16" t="s">
        <v>59</v>
      </c>
      <c r="C42" s="17">
        <v>0</v>
      </c>
      <c r="D42" s="12">
        <f>C42/C49*1000</f>
        <v>0</v>
      </c>
      <c r="E42" s="17">
        <v>0</v>
      </c>
      <c r="F42" s="12">
        <f>E42/E49*1000</f>
        <v>0</v>
      </c>
      <c r="G42" s="17">
        <v>0</v>
      </c>
      <c r="H42" s="12">
        <f>G42/G49*1000</f>
        <v>0</v>
      </c>
      <c r="I42" s="17">
        <v>0</v>
      </c>
      <c r="J42" s="12">
        <f>I42/I49*1000</f>
        <v>0</v>
      </c>
      <c r="K42" s="17">
        <v>0</v>
      </c>
      <c r="L42" s="17">
        <v>0</v>
      </c>
      <c r="M42" s="38">
        <f t="shared" si="2"/>
        <v>0</v>
      </c>
    </row>
    <row r="43" spans="1:16" ht="34.5" customHeight="1">
      <c r="A43" s="15" t="s">
        <v>102</v>
      </c>
      <c r="B43" s="16" t="s">
        <v>61</v>
      </c>
      <c r="C43" s="17">
        <v>1000</v>
      </c>
      <c r="D43" s="12">
        <f>C43/C49*1000</f>
        <v>19.43089625203271</v>
      </c>
      <c r="E43" s="17">
        <f>C43/C49*E49</f>
        <v>437.43610878426119</v>
      </c>
      <c r="F43" s="12">
        <f>E43/E49*1000</f>
        <v>19.43089625203271</v>
      </c>
      <c r="G43" s="17">
        <f>C43/C49*G49</f>
        <v>502.81718849310084</v>
      </c>
      <c r="H43" s="12">
        <f>G43/G49*1000</f>
        <v>19.43089625203271</v>
      </c>
      <c r="I43" s="17">
        <f>C43/C49*I49</f>
        <v>59.746702722637735</v>
      </c>
      <c r="J43" s="12">
        <f>I43/I49*1000</f>
        <v>19.43089625203271</v>
      </c>
      <c r="K43" s="17">
        <v>0</v>
      </c>
      <c r="L43" s="17">
        <v>0</v>
      </c>
      <c r="M43" s="38">
        <f t="shared" si="2"/>
        <v>999.99999999999977</v>
      </c>
    </row>
    <row r="44" spans="1:16" ht="35.1" customHeight="1">
      <c r="A44" s="15" t="s">
        <v>103</v>
      </c>
      <c r="B44" s="16" t="s">
        <v>63</v>
      </c>
      <c r="C44" s="17">
        <v>945.2</v>
      </c>
      <c r="D44" s="12">
        <f>C44/C49*1000</f>
        <v>18.36608313742132</v>
      </c>
      <c r="E44" s="17">
        <v>413.46</v>
      </c>
      <c r="F44" s="12">
        <f>E44/E49*1000</f>
        <v>18.365878360370285</v>
      </c>
      <c r="G44" s="17">
        <v>475.26</v>
      </c>
      <c r="H44" s="12">
        <f>G44/G49*1000</f>
        <v>18.365974680413647</v>
      </c>
      <c r="I44" s="17">
        <v>56.47</v>
      </c>
      <c r="J44" s="12">
        <f>I44/I49*1000</f>
        <v>18.365242956521175</v>
      </c>
      <c r="K44" s="17">
        <v>0</v>
      </c>
      <c r="L44" s="17">
        <v>0</v>
      </c>
      <c r="M44" s="38">
        <f t="shared" si="2"/>
        <v>945.19</v>
      </c>
    </row>
    <row r="45" spans="1:16" ht="51" customHeight="1">
      <c r="A45" s="10" t="s">
        <v>66</v>
      </c>
      <c r="B45" s="16" t="s">
        <v>104</v>
      </c>
      <c r="C45" s="12">
        <f>C37+C38+C39</f>
        <v>75095.855121951216</v>
      </c>
      <c r="D45" s="12">
        <f>C45/C49*1000</f>
        <v>1459.1797698323135</v>
      </c>
      <c r="E45" s="12">
        <f>E37+E38+E39</f>
        <v>32849.598181444213</v>
      </c>
      <c r="F45" s="12">
        <f>E45/E49*1000</f>
        <v>1459.1779722039505</v>
      </c>
      <c r="G45" s="12">
        <f>G37+G38+G39</f>
        <v>37759.489059137937</v>
      </c>
      <c r="H45" s="12">
        <f>G45/G49*1000</f>
        <v>1459.1798594568938</v>
      </c>
      <c r="I45" s="12">
        <f>I37+I38+I39</f>
        <v>4486.7396862471187</v>
      </c>
      <c r="J45" s="12">
        <f>I45/I49*1000</f>
        <v>1459.1830072710097</v>
      </c>
      <c r="K45" s="17">
        <v>0</v>
      </c>
      <c r="L45" s="17">
        <v>0</v>
      </c>
      <c r="M45" s="38">
        <f t="shared" si="2"/>
        <v>75095.826926829279</v>
      </c>
    </row>
    <row r="46" spans="1:16" ht="38.25" customHeight="1">
      <c r="A46" s="10" t="s">
        <v>68</v>
      </c>
      <c r="B46" s="39" t="s">
        <v>105</v>
      </c>
      <c r="C46" s="12">
        <f>E46+G46+I46+K46</f>
        <v>47527.4</v>
      </c>
      <c r="D46" s="12"/>
      <c r="E46" s="24">
        <v>20790.2</v>
      </c>
      <c r="F46" s="24"/>
      <c r="G46" s="12">
        <v>23897.59</v>
      </c>
      <c r="H46" s="12"/>
      <c r="I46" s="12">
        <v>2839.61</v>
      </c>
      <c r="J46" s="12"/>
      <c r="K46" s="12">
        <v>0</v>
      </c>
      <c r="L46" s="12">
        <v>0</v>
      </c>
    </row>
    <row r="47" spans="1:16" ht="38.25" customHeight="1">
      <c r="A47" s="10" t="s">
        <v>70</v>
      </c>
      <c r="B47" s="40" t="s">
        <v>106</v>
      </c>
      <c r="C47" s="17">
        <v>0</v>
      </c>
      <c r="D47" s="17"/>
      <c r="E47" s="17">
        <v>0</v>
      </c>
      <c r="F47" s="17"/>
      <c r="G47" s="17">
        <v>0</v>
      </c>
      <c r="H47" s="17"/>
      <c r="I47" s="17">
        <v>0</v>
      </c>
      <c r="J47" s="12"/>
      <c r="K47" s="17">
        <v>0</v>
      </c>
      <c r="L47" s="17">
        <v>0</v>
      </c>
    </row>
    <row r="48" spans="1:16" ht="35.25" customHeight="1">
      <c r="A48" s="10" t="s">
        <v>72</v>
      </c>
      <c r="B48" s="40" t="s">
        <v>107</v>
      </c>
      <c r="C48" s="17">
        <v>0</v>
      </c>
      <c r="D48" s="17"/>
      <c r="E48" s="17">
        <v>0</v>
      </c>
      <c r="F48" s="17"/>
      <c r="G48" s="17">
        <v>0</v>
      </c>
      <c r="H48" s="17"/>
      <c r="I48" s="17">
        <v>0</v>
      </c>
      <c r="J48" s="12"/>
      <c r="K48" s="17">
        <v>0</v>
      </c>
      <c r="L48" s="17">
        <v>0</v>
      </c>
    </row>
    <row r="49" spans="1:12" ht="51.75" customHeight="1">
      <c r="A49" s="10" t="s">
        <v>74</v>
      </c>
      <c r="B49" s="39" t="s">
        <v>108</v>
      </c>
      <c r="C49" s="12">
        <f>E49+G49+I49+K49</f>
        <v>51464.430000000008</v>
      </c>
      <c r="D49" s="12"/>
      <c r="E49" s="24">
        <v>22512.400000000001</v>
      </c>
      <c r="F49" s="24"/>
      <c r="G49" s="12">
        <v>25877.200000000001</v>
      </c>
      <c r="H49" s="12"/>
      <c r="I49" s="12">
        <v>3074.83</v>
      </c>
      <c r="J49" s="12"/>
      <c r="K49" s="12">
        <v>0</v>
      </c>
      <c r="L49" s="12"/>
    </row>
    <row r="50" spans="1:12" ht="27" hidden="1" customHeight="1">
      <c r="A50" s="10" t="s">
        <v>109</v>
      </c>
      <c r="B50" s="34" t="s">
        <v>69</v>
      </c>
      <c r="C50" s="17"/>
      <c r="D50" s="17"/>
      <c r="E50" s="25"/>
      <c r="F50" s="25"/>
      <c r="G50" s="17"/>
      <c r="H50" s="17"/>
      <c r="I50" s="17"/>
      <c r="J50" s="17"/>
      <c r="K50" s="41">
        <v>0</v>
      </c>
      <c r="L50" s="36"/>
    </row>
    <row r="51" spans="1:12" ht="50.25" hidden="1" customHeight="1">
      <c r="A51" s="10" t="s">
        <v>109</v>
      </c>
      <c r="B51" s="16" t="s">
        <v>110</v>
      </c>
      <c r="C51" s="11" t="e">
        <f>#REF!*1.2</f>
        <v>#REF!</v>
      </c>
      <c r="D51" s="11"/>
      <c r="E51" s="11" t="e">
        <f>#REF!*1.2</f>
        <v>#REF!</v>
      </c>
      <c r="F51" s="11"/>
      <c r="G51" s="11" t="e">
        <f>#REF!*1.2</f>
        <v>#REF!</v>
      </c>
      <c r="H51" s="11"/>
      <c r="I51" s="11" t="e">
        <f>#REF!*1.2</f>
        <v>#REF!</v>
      </c>
      <c r="J51" s="11"/>
      <c r="K51" s="12">
        <v>0</v>
      </c>
      <c r="L51" s="36"/>
    </row>
    <row r="52" spans="1:12" ht="29.25" customHeight="1">
      <c r="A52" s="18"/>
      <c r="B52" s="26"/>
      <c r="C52" s="18"/>
      <c r="D52" s="18"/>
      <c r="E52" s="18"/>
      <c r="F52" s="18"/>
      <c r="G52" s="18"/>
      <c r="H52" s="18"/>
      <c r="I52" s="18"/>
      <c r="J52" s="18"/>
      <c r="K52" s="42"/>
      <c r="L52" s="42"/>
    </row>
    <row r="53" spans="1:12" ht="24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 ht="25.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 ht="24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</sheetData>
  <mergeCells count="11">
    <mergeCell ref="J1:L1"/>
    <mergeCell ref="H2:L2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ageMargins left="0.7" right="0.7" top="0.75" bottom="0.75" header="0.3" footer="0.3"/>
  <pageSetup paperSize="9" scale="3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1"/>
  <sheetViews>
    <sheetView tabSelected="1" view="pageBreakPreview" topLeftCell="C1" zoomScale="60" zoomScaleNormal="55" workbookViewId="0">
      <selection activeCell="P44" sqref="P44"/>
    </sheetView>
  </sheetViews>
  <sheetFormatPr defaultRowHeight="15"/>
  <cols>
    <col min="1" max="1" width="21.7109375" style="3" customWidth="1"/>
    <col min="2" max="2" width="83.5703125" style="3" customWidth="1"/>
    <col min="3" max="4" width="17.7109375" style="3" customWidth="1"/>
    <col min="5" max="6" width="17.5703125" style="3" customWidth="1"/>
    <col min="7" max="8" width="19.7109375" style="3" customWidth="1"/>
    <col min="9" max="9" width="17.140625" style="3" customWidth="1"/>
    <col min="10" max="10" width="20.7109375" style="3" customWidth="1"/>
    <col min="11" max="11" width="0.5703125" style="3" hidden="1" customWidth="1"/>
    <col min="12" max="12" width="15.5703125" style="3" hidden="1" customWidth="1"/>
    <col min="13" max="13" width="23.42578125" style="3" customWidth="1"/>
    <col min="14" max="14" width="19.140625" style="3" customWidth="1"/>
    <col min="15" max="15" width="11.140625" style="3" customWidth="1"/>
    <col min="16" max="16" width="11.42578125" style="3" bestFit="1" customWidth="1"/>
    <col min="17" max="17" width="14.7109375" style="3" customWidth="1"/>
    <col min="18" max="256" width="9.140625" style="3"/>
    <col min="257" max="257" width="21.7109375" style="3" customWidth="1"/>
    <col min="258" max="258" width="83.5703125" style="3" customWidth="1"/>
    <col min="259" max="260" width="17.7109375" style="3" customWidth="1"/>
    <col min="261" max="262" width="17.5703125" style="3" customWidth="1"/>
    <col min="263" max="264" width="19.7109375" style="3" customWidth="1"/>
    <col min="265" max="266" width="17.140625" style="3" customWidth="1"/>
    <col min="267" max="267" width="19.28515625" style="3" customWidth="1"/>
    <col min="268" max="268" width="19.5703125" style="3" customWidth="1"/>
    <col min="269" max="269" width="18.42578125" style="3" customWidth="1"/>
    <col min="270" max="270" width="19.140625" style="3" customWidth="1"/>
    <col min="271" max="271" width="11.140625" style="3" customWidth="1"/>
    <col min="272" max="272" width="11.42578125" style="3" bestFit="1" customWidth="1"/>
    <col min="273" max="273" width="14.7109375" style="3" customWidth="1"/>
    <col min="274" max="512" width="9.140625" style="3"/>
    <col min="513" max="513" width="21.7109375" style="3" customWidth="1"/>
    <col min="514" max="514" width="83.5703125" style="3" customWidth="1"/>
    <col min="515" max="516" width="17.7109375" style="3" customWidth="1"/>
    <col min="517" max="518" width="17.5703125" style="3" customWidth="1"/>
    <col min="519" max="520" width="19.7109375" style="3" customWidth="1"/>
    <col min="521" max="522" width="17.140625" style="3" customWidth="1"/>
    <col min="523" max="523" width="19.28515625" style="3" customWidth="1"/>
    <col min="524" max="524" width="19.5703125" style="3" customWidth="1"/>
    <col min="525" max="525" width="18.42578125" style="3" customWidth="1"/>
    <col min="526" max="526" width="19.140625" style="3" customWidth="1"/>
    <col min="527" max="527" width="11.140625" style="3" customWidth="1"/>
    <col min="528" max="528" width="11.42578125" style="3" bestFit="1" customWidth="1"/>
    <col min="529" max="529" width="14.7109375" style="3" customWidth="1"/>
    <col min="530" max="768" width="9.140625" style="3"/>
    <col min="769" max="769" width="21.7109375" style="3" customWidth="1"/>
    <col min="770" max="770" width="83.5703125" style="3" customWidth="1"/>
    <col min="771" max="772" width="17.7109375" style="3" customWidth="1"/>
    <col min="773" max="774" width="17.5703125" style="3" customWidth="1"/>
    <col min="775" max="776" width="19.7109375" style="3" customWidth="1"/>
    <col min="777" max="778" width="17.140625" style="3" customWidth="1"/>
    <col min="779" max="779" width="19.28515625" style="3" customWidth="1"/>
    <col min="780" max="780" width="19.5703125" style="3" customWidth="1"/>
    <col min="781" max="781" width="18.42578125" style="3" customWidth="1"/>
    <col min="782" max="782" width="19.140625" style="3" customWidth="1"/>
    <col min="783" max="783" width="11.140625" style="3" customWidth="1"/>
    <col min="784" max="784" width="11.42578125" style="3" bestFit="1" customWidth="1"/>
    <col min="785" max="785" width="14.7109375" style="3" customWidth="1"/>
    <col min="786" max="1024" width="9.140625" style="3"/>
    <col min="1025" max="1025" width="21.7109375" style="3" customWidth="1"/>
    <col min="1026" max="1026" width="83.5703125" style="3" customWidth="1"/>
    <col min="1027" max="1028" width="17.7109375" style="3" customWidth="1"/>
    <col min="1029" max="1030" width="17.5703125" style="3" customWidth="1"/>
    <col min="1031" max="1032" width="19.7109375" style="3" customWidth="1"/>
    <col min="1033" max="1034" width="17.140625" style="3" customWidth="1"/>
    <col min="1035" max="1035" width="19.28515625" style="3" customWidth="1"/>
    <col min="1036" max="1036" width="19.5703125" style="3" customWidth="1"/>
    <col min="1037" max="1037" width="18.42578125" style="3" customWidth="1"/>
    <col min="1038" max="1038" width="19.140625" style="3" customWidth="1"/>
    <col min="1039" max="1039" width="11.140625" style="3" customWidth="1"/>
    <col min="1040" max="1040" width="11.42578125" style="3" bestFit="1" customWidth="1"/>
    <col min="1041" max="1041" width="14.7109375" style="3" customWidth="1"/>
    <col min="1042" max="1280" width="9.140625" style="3"/>
    <col min="1281" max="1281" width="21.7109375" style="3" customWidth="1"/>
    <col min="1282" max="1282" width="83.5703125" style="3" customWidth="1"/>
    <col min="1283" max="1284" width="17.7109375" style="3" customWidth="1"/>
    <col min="1285" max="1286" width="17.5703125" style="3" customWidth="1"/>
    <col min="1287" max="1288" width="19.7109375" style="3" customWidth="1"/>
    <col min="1289" max="1290" width="17.140625" style="3" customWidth="1"/>
    <col min="1291" max="1291" width="19.28515625" style="3" customWidth="1"/>
    <col min="1292" max="1292" width="19.5703125" style="3" customWidth="1"/>
    <col min="1293" max="1293" width="18.42578125" style="3" customWidth="1"/>
    <col min="1294" max="1294" width="19.140625" style="3" customWidth="1"/>
    <col min="1295" max="1295" width="11.140625" style="3" customWidth="1"/>
    <col min="1296" max="1296" width="11.42578125" style="3" bestFit="1" customWidth="1"/>
    <col min="1297" max="1297" width="14.7109375" style="3" customWidth="1"/>
    <col min="1298" max="1536" width="9.140625" style="3"/>
    <col min="1537" max="1537" width="21.7109375" style="3" customWidth="1"/>
    <col min="1538" max="1538" width="83.5703125" style="3" customWidth="1"/>
    <col min="1539" max="1540" width="17.7109375" style="3" customWidth="1"/>
    <col min="1541" max="1542" width="17.5703125" style="3" customWidth="1"/>
    <col min="1543" max="1544" width="19.7109375" style="3" customWidth="1"/>
    <col min="1545" max="1546" width="17.140625" style="3" customWidth="1"/>
    <col min="1547" max="1547" width="19.28515625" style="3" customWidth="1"/>
    <col min="1548" max="1548" width="19.5703125" style="3" customWidth="1"/>
    <col min="1549" max="1549" width="18.42578125" style="3" customWidth="1"/>
    <col min="1550" max="1550" width="19.140625" style="3" customWidth="1"/>
    <col min="1551" max="1551" width="11.140625" style="3" customWidth="1"/>
    <col min="1552" max="1552" width="11.42578125" style="3" bestFit="1" customWidth="1"/>
    <col min="1553" max="1553" width="14.7109375" style="3" customWidth="1"/>
    <col min="1554" max="1792" width="9.140625" style="3"/>
    <col min="1793" max="1793" width="21.7109375" style="3" customWidth="1"/>
    <col min="1794" max="1794" width="83.5703125" style="3" customWidth="1"/>
    <col min="1795" max="1796" width="17.7109375" style="3" customWidth="1"/>
    <col min="1797" max="1798" width="17.5703125" style="3" customWidth="1"/>
    <col min="1799" max="1800" width="19.7109375" style="3" customWidth="1"/>
    <col min="1801" max="1802" width="17.140625" style="3" customWidth="1"/>
    <col min="1803" max="1803" width="19.28515625" style="3" customWidth="1"/>
    <col min="1804" max="1804" width="19.5703125" style="3" customWidth="1"/>
    <col min="1805" max="1805" width="18.42578125" style="3" customWidth="1"/>
    <col min="1806" max="1806" width="19.140625" style="3" customWidth="1"/>
    <col min="1807" max="1807" width="11.140625" style="3" customWidth="1"/>
    <col min="1808" max="1808" width="11.42578125" style="3" bestFit="1" customWidth="1"/>
    <col min="1809" max="1809" width="14.7109375" style="3" customWidth="1"/>
    <col min="1810" max="2048" width="9.140625" style="3"/>
    <col min="2049" max="2049" width="21.7109375" style="3" customWidth="1"/>
    <col min="2050" max="2050" width="83.5703125" style="3" customWidth="1"/>
    <col min="2051" max="2052" width="17.7109375" style="3" customWidth="1"/>
    <col min="2053" max="2054" width="17.5703125" style="3" customWidth="1"/>
    <col min="2055" max="2056" width="19.7109375" style="3" customWidth="1"/>
    <col min="2057" max="2058" width="17.140625" style="3" customWidth="1"/>
    <col min="2059" max="2059" width="19.28515625" style="3" customWidth="1"/>
    <col min="2060" max="2060" width="19.5703125" style="3" customWidth="1"/>
    <col min="2061" max="2061" width="18.42578125" style="3" customWidth="1"/>
    <col min="2062" max="2062" width="19.140625" style="3" customWidth="1"/>
    <col min="2063" max="2063" width="11.140625" style="3" customWidth="1"/>
    <col min="2064" max="2064" width="11.42578125" style="3" bestFit="1" customWidth="1"/>
    <col min="2065" max="2065" width="14.7109375" style="3" customWidth="1"/>
    <col min="2066" max="2304" width="9.140625" style="3"/>
    <col min="2305" max="2305" width="21.7109375" style="3" customWidth="1"/>
    <col min="2306" max="2306" width="83.5703125" style="3" customWidth="1"/>
    <col min="2307" max="2308" width="17.7109375" style="3" customWidth="1"/>
    <col min="2309" max="2310" width="17.5703125" style="3" customWidth="1"/>
    <col min="2311" max="2312" width="19.7109375" style="3" customWidth="1"/>
    <col min="2313" max="2314" width="17.140625" style="3" customWidth="1"/>
    <col min="2315" max="2315" width="19.28515625" style="3" customWidth="1"/>
    <col min="2316" max="2316" width="19.5703125" style="3" customWidth="1"/>
    <col min="2317" max="2317" width="18.42578125" style="3" customWidth="1"/>
    <col min="2318" max="2318" width="19.140625" style="3" customWidth="1"/>
    <col min="2319" max="2319" width="11.140625" style="3" customWidth="1"/>
    <col min="2320" max="2320" width="11.42578125" style="3" bestFit="1" customWidth="1"/>
    <col min="2321" max="2321" width="14.7109375" style="3" customWidth="1"/>
    <col min="2322" max="2560" width="9.140625" style="3"/>
    <col min="2561" max="2561" width="21.7109375" style="3" customWidth="1"/>
    <col min="2562" max="2562" width="83.5703125" style="3" customWidth="1"/>
    <col min="2563" max="2564" width="17.7109375" style="3" customWidth="1"/>
    <col min="2565" max="2566" width="17.5703125" style="3" customWidth="1"/>
    <col min="2567" max="2568" width="19.7109375" style="3" customWidth="1"/>
    <col min="2569" max="2570" width="17.140625" style="3" customWidth="1"/>
    <col min="2571" max="2571" width="19.28515625" style="3" customWidth="1"/>
    <col min="2572" max="2572" width="19.5703125" style="3" customWidth="1"/>
    <col min="2573" max="2573" width="18.42578125" style="3" customWidth="1"/>
    <col min="2574" max="2574" width="19.140625" style="3" customWidth="1"/>
    <col min="2575" max="2575" width="11.140625" style="3" customWidth="1"/>
    <col min="2576" max="2576" width="11.42578125" style="3" bestFit="1" customWidth="1"/>
    <col min="2577" max="2577" width="14.7109375" style="3" customWidth="1"/>
    <col min="2578" max="2816" width="9.140625" style="3"/>
    <col min="2817" max="2817" width="21.7109375" style="3" customWidth="1"/>
    <col min="2818" max="2818" width="83.5703125" style="3" customWidth="1"/>
    <col min="2819" max="2820" width="17.7109375" style="3" customWidth="1"/>
    <col min="2821" max="2822" width="17.5703125" style="3" customWidth="1"/>
    <col min="2823" max="2824" width="19.7109375" style="3" customWidth="1"/>
    <col min="2825" max="2826" width="17.140625" style="3" customWidth="1"/>
    <col min="2827" max="2827" width="19.28515625" style="3" customWidth="1"/>
    <col min="2828" max="2828" width="19.5703125" style="3" customWidth="1"/>
    <col min="2829" max="2829" width="18.42578125" style="3" customWidth="1"/>
    <col min="2830" max="2830" width="19.140625" style="3" customWidth="1"/>
    <col min="2831" max="2831" width="11.140625" style="3" customWidth="1"/>
    <col min="2832" max="2832" width="11.42578125" style="3" bestFit="1" customWidth="1"/>
    <col min="2833" max="2833" width="14.7109375" style="3" customWidth="1"/>
    <col min="2834" max="3072" width="9.140625" style="3"/>
    <col min="3073" max="3073" width="21.7109375" style="3" customWidth="1"/>
    <col min="3074" max="3074" width="83.5703125" style="3" customWidth="1"/>
    <col min="3075" max="3076" width="17.7109375" style="3" customWidth="1"/>
    <col min="3077" max="3078" width="17.5703125" style="3" customWidth="1"/>
    <col min="3079" max="3080" width="19.7109375" style="3" customWidth="1"/>
    <col min="3081" max="3082" width="17.140625" style="3" customWidth="1"/>
    <col min="3083" max="3083" width="19.28515625" style="3" customWidth="1"/>
    <col min="3084" max="3084" width="19.5703125" style="3" customWidth="1"/>
    <col min="3085" max="3085" width="18.42578125" style="3" customWidth="1"/>
    <col min="3086" max="3086" width="19.140625" style="3" customWidth="1"/>
    <col min="3087" max="3087" width="11.140625" style="3" customWidth="1"/>
    <col min="3088" max="3088" width="11.42578125" style="3" bestFit="1" customWidth="1"/>
    <col min="3089" max="3089" width="14.7109375" style="3" customWidth="1"/>
    <col min="3090" max="3328" width="9.140625" style="3"/>
    <col min="3329" max="3329" width="21.7109375" style="3" customWidth="1"/>
    <col min="3330" max="3330" width="83.5703125" style="3" customWidth="1"/>
    <col min="3331" max="3332" width="17.7109375" style="3" customWidth="1"/>
    <col min="3333" max="3334" width="17.5703125" style="3" customWidth="1"/>
    <col min="3335" max="3336" width="19.7109375" style="3" customWidth="1"/>
    <col min="3337" max="3338" width="17.140625" style="3" customWidth="1"/>
    <col min="3339" max="3339" width="19.28515625" style="3" customWidth="1"/>
    <col min="3340" max="3340" width="19.5703125" style="3" customWidth="1"/>
    <col min="3341" max="3341" width="18.42578125" style="3" customWidth="1"/>
    <col min="3342" max="3342" width="19.140625" style="3" customWidth="1"/>
    <col min="3343" max="3343" width="11.140625" style="3" customWidth="1"/>
    <col min="3344" max="3344" width="11.42578125" style="3" bestFit="1" customWidth="1"/>
    <col min="3345" max="3345" width="14.7109375" style="3" customWidth="1"/>
    <col min="3346" max="3584" width="9.140625" style="3"/>
    <col min="3585" max="3585" width="21.7109375" style="3" customWidth="1"/>
    <col min="3586" max="3586" width="83.5703125" style="3" customWidth="1"/>
    <col min="3587" max="3588" width="17.7109375" style="3" customWidth="1"/>
    <col min="3589" max="3590" width="17.5703125" style="3" customWidth="1"/>
    <col min="3591" max="3592" width="19.7109375" style="3" customWidth="1"/>
    <col min="3593" max="3594" width="17.140625" style="3" customWidth="1"/>
    <col min="3595" max="3595" width="19.28515625" style="3" customWidth="1"/>
    <col min="3596" max="3596" width="19.5703125" style="3" customWidth="1"/>
    <col min="3597" max="3597" width="18.42578125" style="3" customWidth="1"/>
    <col min="3598" max="3598" width="19.140625" style="3" customWidth="1"/>
    <col min="3599" max="3599" width="11.140625" style="3" customWidth="1"/>
    <col min="3600" max="3600" width="11.42578125" style="3" bestFit="1" customWidth="1"/>
    <col min="3601" max="3601" width="14.7109375" style="3" customWidth="1"/>
    <col min="3602" max="3840" width="9.140625" style="3"/>
    <col min="3841" max="3841" width="21.7109375" style="3" customWidth="1"/>
    <col min="3842" max="3842" width="83.5703125" style="3" customWidth="1"/>
    <col min="3843" max="3844" width="17.7109375" style="3" customWidth="1"/>
    <col min="3845" max="3846" width="17.5703125" style="3" customWidth="1"/>
    <col min="3847" max="3848" width="19.7109375" style="3" customWidth="1"/>
    <col min="3849" max="3850" width="17.140625" style="3" customWidth="1"/>
    <col min="3851" max="3851" width="19.28515625" style="3" customWidth="1"/>
    <col min="3852" max="3852" width="19.5703125" style="3" customWidth="1"/>
    <col min="3853" max="3853" width="18.42578125" style="3" customWidth="1"/>
    <col min="3854" max="3854" width="19.140625" style="3" customWidth="1"/>
    <col min="3855" max="3855" width="11.140625" style="3" customWidth="1"/>
    <col min="3856" max="3856" width="11.42578125" style="3" bestFit="1" customWidth="1"/>
    <col min="3857" max="3857" width="14.7109375" style="3" customWidth="1"/>
    <col min="3858" max="4096" width="9.140625" style="3"/>
    <col min="4097" max="4097" width="21.7109375" style="3" customWidth="1"/>
    <col min="4098" max="4098" width="83.5703125" style="3" customWidth="1"/>
    <col min="4099" max="4100" width="17.7109375" style="3" customWidth="1"/>
    <col min="4101" max="4102" width="17.5703125" style="3" customWidth="1"/>
    <col min="4103" max="4104" width="19.7109375" style="3" customWidth="1"/>
    <col min="4105" max="4106" width="17.140625" style="3" customWidth="1"/>
    <col min="4107" max="4107" width="19.28515625" style="3" customWidth="1"/>
    <col min="4108" max="4108" width="19.5703125" style="3" customWidth="1"/>
    <col min="4109" max="4109" width="18.42578125" style="3" customWidth="1"/>
    <col min="4110" max="4110" width="19.140625" style="3" customWidth="1"/>
    <col min="4111" max="4111" width="11.140625" style="3" customWidth="1"/>
    <col min="4112" max="4112" width="11.42578125" style="3" bestFit="1" customWidth="1"/>
    <col min="4113" max="4113" width="14.7109375" style="3" customWidth="1"/>
    <col min="4114" max="4352" width="9.140625" style="3"/>
    <col min="4353" max="4353" width="21.7109375" style="3" customWidth="1"/>
    <col min="4354" max="4354" width="83.5703125" style="3" customWidth="1"/>
    <col min="4355" max="4356" width="17.7109375" style="3" customWidth="1"/>
    <col min="4357" max="4358" width="17.5703125" style="3" customWidth="1"/>
    <col min="4359" max="4360" width="19.7109375" style="3" customWidth="1"/>
    <col min="4361" max="4362" width="17.140625" style="3" customWidth="1"/>
    <col min="4363" max="4363" width="19.28515625" style="3" customWidth="1"/>
    <col min="4364" max="4364" width="19.5703125" style="3" customWidth="1"/>
    <col min="4365" max="4365" width="18.42578125" style="3" customWidth="1"/>
    <col min="4366" max="4366" width="19.140625" style="3" customWidth="1"/>
    <col min="4367" max="4367" width="11.140625" style="3" customWidth="1"/>
    <col min="4368" max="4368" width="11.42578125" style="3" bestFit="1" customWidth="1"/>
    <col min="4369" max="4369" width="14.7109375" style="3" customWidth="1"/>
    <col min="4370" max="4608" width="9.140625" style="3"/>
    <col min="4609" max="4609" width="21.7109375" style="3" customWidth="1"/>
    <col min="4610" max="4610" width="83.5703125" style="3" customWidth="1"/>
    <col min="4611" max="4612" width="17.7109375" style="3" customWidth="1"/>
    <col min="4613" max="4614" width="17.5703125" style="3" customWidth="1"/>
    <col min="4615" max="4616" width="19.7109375" style="3" customWidth="1"/>
    <col min="4617" max="4618" width="17.140625" style="3" customWidth="1"/>
    <col min="4619" max="4619" width="19.28515625" style="3" customWidth="1"/>
    <col min="4620" max="4620" width="19.5703125" style="3" customWidth="1"/>
    <col min="4621" max="4621" width="18.42578125" style="3" customWidth="1"/>
    <col min="4622" max="4622" width="19.140625" style="3" customWidth="1"/>
    <col min="4623" max="4623" width="11.140625" style="3" customWidth="1"/>
    <col min="4624" max="4624" width="11.42578125" style="3" bestFit="1" customWidth="1"/>
    <col min="4625" max="4625" width="14.7109375" style="3" customWidth="1"/>
    <col min="4626" max="4864" width="9.140625" style="3"/>
    <col min="4865" max="4865" width="21.7109375" style="3" customWidth="1"/>
    <col min="4866" max="4866" width="83.5703125" style="3" customWidth="1"/>
    <col min="4867" max="4868" width="17.7109375" style="3" customWidth="1"/>
    <col min="4869" max="4870" width="17.5703125" style="3" customWidth="1"/>
    <col min="4871" max="4872" width="19.7109375" style="3" customWidth="1"/>
    <col min="4873" max="4874" width="17.140625" style="3" customWidth="1"/>
    <col min="4875" max="4875" width="19.28515625" style="3" customWidth="1"/>
    <col min="4876" max="4876" width="19.5703125" style="3" customWidth="1"/>
    <col min="4877" max="4877" width="18.42578125" style="3" customWidth="1"/>
    <col min="4878" max="4878" width="19.140625" style="3" customWidth="1"/>
    <col min="4879" max="4879" width="11.140625" style="3" customWidth="1"/>
    <col min="4880" max="4880" width="11.42578125" style="3" bestFit="1" customWidth="1"/>
    <col min="4881" max="4881" width="14.7109375" style="3" customWidth="1"/>
    <col min="4882" max="5120" width="9.140625" style="3"/>
    <col min="5121" max="5121" width="21.7109375" style="3" customWidth="1"/>
    <col min="5122" max="5122" width="83.5703125" style="3" customWidth="1"/>
    <col min="5123" max="5124" width="17.7109375" style="3" customWidth="1"/>
    <col min="5125" max="5126" width="17.5703125" style="3" customWidth="1"/>
    <col min="5127" max="5128" width="19.7109375" style="3" customWidth="1"/>
    <col min="5129" max="5130" width="17.140625" style="3" customWidth="1"/>
    <col min="5131" max="5131" width="19.28515625" style="3" customWidth="1"/>
    <col min="5132" max="5132" width="19.5703125" style="3" customWidth="1"/>
    <col min="5133" max="5133" width="18.42578125" style="3" customWidth="1"/>
    <col min="5134" max="5134" width="19.140625" style="3" customWidth="1"/>
    <col min="5135" max="5135" width="11.140625" style="3" customWidth="1"/>
    <col min="5136" max="5136" width="11.42578125" style="3" bestFit="1" customWidth="1"/>
    <col min="5137" max="5137" width="14.7109375" style="3" customWidth="1"/>
    <col min="5138" max="5376" width="9.140625" style="3"/>
    <col min="5377" max="5377" width="21.7109375" style="3" customWidth="1"/>
    <col min="5378" max="5378" width="83.5703125" style="3" customWidth="1"/>
    <col min="5379" max="5380" width="17.7109375" style="3" customWidth="1"/>
    <col min="5381" max="5382" width="17.5703125" style="3" customWidth="1"/>
    <col min="5383" max="5384" width="19.7109375" style="3" customWidth="1"/>
    <col min="5385" max="5386" width="17.140625" style="3" customWidth="1"/>
    <col min="5387" max="5387" width="19.28515625" style="3" customWidth="1"/>
    <col min="5388" max="5388" width="19.5703125" style="3" customWidth="1"/>
    <col min="5389" max="5389" width="18.42578125" style="3" customWidth="1"/>
    <col min="5390" max="5390" width="19.140625" style="3" customWidth="1"/>
    <col min="5391" max="5391" width="11.140625" style="3" customWidth="1"/>
    <col min="5392" max="5392" width="11.42578125" style="3" bestFit="1" customWidth="1"/>
    <col min="5393" max="5393" width="14.7109375" style="3" customWidth="1"/>
    <col min="5394" max="5632" width="9.140625" style="3"/>
    <col min="5633" max="5633" width="21.7109375" style="3" customWidth="1"/>
    <col min="5634" max="5634" width="83.5703125" style="3" customWidth="1"/>
    <col min="5635" max="5636" width="17.7109375" style="3" customWidth="1"/>
    <col min="5637" max="5638" width="17.5703125" style="3" customWidth="1"/>
    <col min="5639" max="5640" width="19.7109375" style="3" customWidth="1"/>
    <col min="5641" max="5642" width="17.140625" style="3" customWidth="1"/>
    <col min="5643" max="5643" width="19.28515625" style="3" customWidth="1"/>
    <col min="5644" max="5644" width="19.5703125" style="3" customWidth="1"/>
    <col min="5645" max="5645" width="18.42578125" style="3" customWidth="1"/>
    <col min="5646" max="5646" width="19.140625" style="3" customWidth="1"/>
    <col min="5647" max="5647" width="11.140625" style="3" customWidth="1"/>
    <col min="5648" max="5648" width="11.42578125" style="3" bestFit="1" customWidth="1"/>
    <col min="5649" max="5649" width="14.7109375" style="3" customWidth="1"/>
    <col min="5650" max="5888" width="9.140625" style="3"/>
    <col min="5889" max="5889" width="21.7109375" style="3" customWidth="1"/>
    <col min="5890" max="5890" width="83.5703125" style="3" customWidth="1"/>
    <col min="5891" max="5892" width="17.7109375" style="3" customWidth="1"/>
    <col min="5893" max="5894" width="17.5703125" style="3" customWidth="1"/>
    <col min="5895" max="5896" width="19.7109375" style="3" customWidth="1"/>
    <col min="5897" max="5898" width="17.140625" style="3" customWidth="1"/>
    <col min="5899" max="5899" width="19.28515625" style="3" customWidth="1"/>
    <col min="5900" max="5900" width="19.5703125" style="3" customWidth="1"/>
    <col min="5901" max="5901" width="18.42578125" style="3" customWidth="1"/>
    <col min="5902" max="5902" width="19.140625" style="3" customWidth="1"/>
    <col min="5903" max="5903" width="11.140625" style="3" customWidth="1"/>
    <col min="5904" max="5904" width="11.42578125" style="3" bestFit="1" customWidth="1"/>
    <col min="5905" max="5905" width="14.7109375" style="3" customWidth="1"/>
    <col min="5906" max="6144" width="9.140625" style="3"/>
    <col min="6145" max="6145" width="21.7109375" style="3" customWidth="1"/>
    <col min="6146" max="6146" width="83.5703125" style="3" customWidth="1"/>
    <col min="6147" max="6148" width="17.7109375" style="3" customWidth="1"/>
    <col min="6149" max="6150" width="17.5703125" style="3" customWidth="1"/>
    <col min="6151" max="6152" width="19.7109375" style="3" customWidth="1"/>
    <col min="6153" max="6154" width="17.140625" style="3" customWidth="1"/>
    <col min="6155" max="6155" width="19.28515625" style="3" customWidth="1"/>
    <col min="6156" max="6156" width="19.5703125" style="3" customWidth="1"/>
    <col min="6157" max="6157" width="18.42578125" style="3" customWidth="1"/>
    <col min="6158" max="6158" width="19.140625" style="3" customWidth="1"/>
    <col min="6159" max="6159" width="11.140625" style="3" customWidth="1"/>
    <col min="6160" max="6160" width="11.42578125" style="3" bestFit="1" customWidth="1"/>
    <col min="6161" max="6161" width="14.7109375" style="3" customWidth="1"/>
    <col min="6162" max="6400" width="9.140625" style="3"/>
    <col min="6401" max="6401" width="21.7109375" style="3" customWidth="1"/>
    <col min="6402" max="6402" width="83.5703125" style="3" customWidth="1"/>
    <col min="6403" max="6404" width="17.7109375" style="3" customWidth="1"/>
    <col min="6405" max="6406" width="17.5703125" style="3" customWidth="1"/>
    <col min="6407" max="6408" width="19.7109375" style="3" customWidth="1"/>
    <col min="6409" max="6410" width="17.140625" style="3" customWidth="1"/>
    <col min="6411" max="6411" width="19.28515625" style="3" customWidth="1"/>
    <col min="6412" max="6412" width="19.5703125" style="3" customWidth="1"/>
    <col min="6413" max="6413" width="18.42578125" style="3" customWidth="1"/>
    <col min="6414" max="6414" width="19.140625" style="3" customWidth="1"/>
    <col min="6415" max="6415" width="11.140625" style="3" customWidth="1"/>
    <col min="6416" max="6416" width="11.42578125" style="3" bestFit="1" customWidth="1"/>
    <col min="6417" max="6417" width="14.7109375" style="3" customWidth="1"/>
    <col min="6418" max="6656" width="9.140625" style="3"/>
    <col min="6657" max="6657" width="21.7109375" style="3" customWidth="1"/>
    <col min="6658" max="6658" width="83.5703125" style="3" customWidth="1"/>
    <col min="6659" max="6660" width="17.7109375" style="3" customWidth="1"/>
    <col min="6661" max="6662" width="17.5703125" style="3" customWidth="1"/>
    <col min="6663" max="6664" width="19.7109375" style="3" customWidth="1"/>
    <col min="6665" max="6666" width="17.140625" style="3" customWidth="1"/>
    <col min="6667" max="6667" width="19.28515625" style="3" customWidth="1"/>
    <col min="6668" max="6668" width="19.5703125" style="3" customWidth="1"/>
    <col min="6669" max="6669" width="18.42578125" style="3" customWidth="1"/>
    <col min="6670" max="6670" width="19.140625" style="3" customWidth="1"/>
    <col min="6671" max="6671" width="11.140625" style="3" customWidth="1"/>
    <col min="6672" max="6672" width="11.42578125" style="3" bestFit="1" customWidth="1"/>
    <col min="6673" max="6673" width="14.7109375" style="3" customWidth="1"/>
    <col min="6674" max="6912" width="9.140625" style="3"/>
    <col min="6913" max="6913" width="21.7109375" style="3" customWidth="1"/>
    <col min="6914" max="6914" width="83.5703125" style="3" customWidth="1"/>
    <col min="6915" max="6916" width="17.7109375" style="3" customWidth="1"/>
    <col min="6917" max="6918" width="17.5703125" style="3" customWidth="1"/>
    <col min="6919" max="6920" width="19.7109375" style="3" customWidth="1"/>
    <col min="6921" max="6922" width="17.140625" style="3" customWidth="1"/>
    <col min="6923" max="6923" width="19.28515625" style="3" customWidth="1"/>
    <col min="6924" max="6924" width="19.5703125" style="3" customWidth="1"/>
    <col min="6925" max="6925" width="18.42578125" style="3" customWidth="1"/>
    <col min="6926" max="6926" width="19.140625" style="3" customWidth="1"/>
    <col min="6927" max="6927" width="11.140625" style="3" customWidth="1"/>
    <col min="6928" max="6928" width="11.42578125" style="3" bestFit="1" customWidth="1"/>
    <col min="6929" max="6929" width="14.7109375" style="3" customWidth="1"/>
    <col min="6930" max="7168" width="9.140625" style="3"/>
    <col min="7169" max="7169" width="21.7109375" style="3" customWidth="1"/>
    <col min="7170" max="7170" width="83.5703125" style="3" customWidth="1"/>
    <col min="7171" max="7172" width="17.7109375" style="3" customWidth="1"/>
    <col min="7173" max="7174" width="17.5703125" style="3" customWidth="1"/>
    <col min="7175" max="7176" width="19.7109375" style="3" customWidth="1"/>
    <col min="7177" max="7178" width="17.140625" style="3" customWidth="1"/>
    <col min="7179" max="7179" width="19.28515625" style="3" customWidth="1"/>
    <col min="7180" max="7180" width="19.5703125" style="3" customWidth="1"/>
    <col min="7181" max="7181" width="18.42578125" style="3" customWidth="1"/>
    <col min="7182" max="7182" width="19.140625" style="3" customWidth="1"/>
    <col min="7183" max="7183" width="11.140625" style="3" customWidth="1"/>
    <col min="7184" max="7184" width="11.42578125" style="3" bestFit="1" customWidth="1"/>
    <col min="7185" max="7185" width="14.7109375" style="3" customWidth="1"/>
    <col min="7186" max="7424" width="9.140625" style="3"/>
    <col min="7425" max="7425" width="21.7109375" style="3" customWidth="1"/>
    <col min="7426" max="7426" width="83.5703125" style="3" customWidth="1"/>
    <col min="7427" max="7428" width="17.7109375" style="3" customWidth="1"/>
    <col min="7429" max="7430" width="17.5703125" style="3" customWidth="1"/>
    <col min="7431" max="7432" width="19.7109375" style="3" customWidth="1"/>
    <col min="7433" max="7434" width="17.140625" style="3" customWidth="1"/>
    <col min="7435" max="7435" width="19.28515625" style="3" customWidth="1"/>
    <col min="7436" max="7436" width="19.5703125" style="3" customWidth="1"/>
    <col min="7437" max="7437" width="18.42578125" style="3" customWidth="1"/>
    <col min="7438" max="7438" width="19.140625" style="3" customWidth="1"/>
    <col min="7439" max="7439" width="11.140625" style="3" customWidth="1"/>
    <col min="7440" max="7440" width="11.42578125" style="3" bestFit="1" customWidth="1"/>
    <col min="7441" max="7441" width="14.7109375" style="3" customWidth="1"/>
    <col min="7442" max="7680" width="9.140625" style="3"/>
    <col min="7681" max="7681" width="21.7109375" style="3" customWidth="1"/>
    <col min="7682" max="7682" width="83.5703125" style="3" customWidth="1"/>
    <col min="7683" max="7684" width="17.7109375" style="3" customWidth="1"/>
    <col min="7685" max="7686" width="17.5703125" style="3" customWidth="1"/>
    <col min="7687" max="7688" width="19.7109375" style="3" customWidth="1"/>
    <col min="7689" max="7690" width="17.140625" style="3" customWidth="1"/>
    <col min="7691" max="7691" width="19.28515625" style="3" customWidth="1"/>
    <col min="7692" max="7692" width="19.5703125" style="3" customWidth="1"/>
    <col min="7693" max="7693" width="18.42578125" style="3" customWidth="1"/>
    <col min="7694" max="7694" width="19.140625" style="3" customWidth="1"/>
    <col min="7695" max="7695" width="11.140625" style="3" customWidth="1"/>
    <col min="7696" max="7696" width="11.42578125" style="3" bestFit="1" customWidth="1"/>
    <col min="7697" max="7697" width="14.7109375" style="3" customWidth="1"/>
    <col min="7698" max="7936" width="9.140625" style="3"/>
    <col min="7937" max="7937" width="21.7109375" style="3" customWidth="1"/>
    <col min="7938" max="7938" width="83.5703125" style="3" customWidth="1"/>
    <col min="7939" max="7940" width="17.7109375" style="3" customWidth="1"/>
    <col min="7941" max="7942" width="17.5703125" style="3" customWidth="1"/>
    <col min="7943" max="7944" width="19.7109375" style="3" customWidth="1"/>
    <col min="7945" max="7946" width="17.140625" style="3" customWidth="1"/>
    <col min="7947" max="7947" width="19.28515625" style="3" customWidth="1"/>
    <col min="7948" max="7948" width="19.5703125" style="3" customWidth="1"/>
    <col min="7949" max="7949" width="18.42578125" style="3" customWidth="1"/>
    <col min="7950" max="7950" width="19.140625" style="3" customWidth="1"/>
    <col min="7951" max="7951" width="11.140625" style="3" customWidth="1"/>
    <col min="7952" max="7952" width="11.42578125" style="3" bestFit="1" customWidth="1"/>
    <col min="7953" max="7953" width="14.7109375" style="3" customWidth="1"/>
    <col min="7954" max="8192" width="9.140625" style="3"/>
    <col min="8193" max="8193" width="21.7109375" style="3" customWidth="1"/>
    <col min="8194" max="8194" width="83.5703125" style="3" customWidth="1"/>
    <col min="8195" max="8196" width="17.7109375" style="3" customWidth="1"/>
    <col min="8197" max="8198" width="17.5703125" style="3" customWidth="1"/>
    <col min="8199" max="8200" width="19.7109375" style="3" customWidth="1"/>
    <col min="8201" max="8202" width="17.140625" style="3" customWidth="1"/>
    <col min="8203" max="8203" width="19.28515625" style="3" customWidth="1"/>
    <col min="8204" max="8204" width="19.5703125" style="3" customWidth="1"/>
    <col min="8205" max="8205" width="18.42578125" style="3" customWidth="1"/>
    <col min="8206" max="8206" width="19.140625" style="3" customWidth="1"/>
    <col min="8207" max="8207" width="11.140625" style="3" customWidth="1"/>
    <col min="8208" max="8208" width="11.42578125" style="3" bestFit="1" customWidth="1"/>
    <col min="8209" max="8209" width="14.7109375" style="3" customWidth="1"/>
    <col min="8210" max="8448" width="9.140625" style="3"/>
    <col min="8449" max="8449" width="21.7109375" style="3" customWidth="1"/>
    <col min="8450" max="8450" width="83.5703125" style="3" customWidth="1"/>
    <col min="8451" max="8452" width="17.7109375" style="3" customWidth="1"/>
    <col min="8453" max="8454" width="17.5703125" style="3" customWidth="1"/>
    <col min="8455" max="8456" width="19.7109375" style="3" customWidth="1"/>
    <col min="8457" max="8458" width="17.140625" style="3" customWidth="1"/>
    <col min="8459" max="8459" width="19.28515625" style="3" customWidth="1"/>
    <col min="8460" max="8460" width="19.5703125" style="3" customWidth="1"/>
    <col min="8461" max="8461" width="18.42578125" style="3" customWidth="1"/>
    <col min="8462" max="8462" width="19.140625" style="3" customWidth="1"/>
    <col min="8463" max="8463" width="11.140625" style="3" customWidth="1"/>
    <col min="8464" max="8464" width="11.42578125" style="3" bestFit="1" customWidth="1"/>
    <col min="8465" max="8465" width="14.7109375" style="3" customWidth="1"/>
    <col min="8466" max="8704" width="9.140625" style="3"/>
    <col min="8705" max="8705" width="21.7109375" style="3" customWidth="1"/>
    <col min="8706" max="8706" width="83.5703125" style="3" customWidth="1"/>
    <col min="8707" max="8708" width="17.7109375" style="3" customWidth="1"/>
    <col min="8709" max="8710" width="17.5703125" style="3" customWidth="1"/>
    <col min="8711" max="8712" width="19.7109375" style="3" customWidth="1"/>
    <col min="8713" max="8714" width="17.140625" style="3" customWidth="1"/>
    <col min="8715" max="8715" width="19.28515625" style="3" customWidth="1"/>
    <col min="8716" max="8716" width="19.5703125" style="3" customWidth="1"/>
    <col min="8717" max="8717" width="18.42578125" style="3" customWidth="1"/>
    <col min="8718" max="8718" width="19.140625" style="3" customWidth="1"/>
    <col min="8719" max="8719" width="11.140625" style="3" customWidth="1"/>
    <col min="8720" max="8720" width="11.42578125" style="3" bestFit="1" customWidth="1"/>
    <col min="8721" max="8721" width="14.7109375" style="3" customWidth="1"/>
    <col min="8722" max="8960" width="9.140625" style="3"/>
    <col min="8961" max="8961" width="21.7109375" style="3" customWidth="1"/>
    <col min="8962" max="8962" width="83.5703125" style="3" customWidth="1"/>
    <col min="8963" max="8964" width="17.7109375" style="3" customWidth="1"/>
    <col min="8965" max="8966" width="17.5703125" style="3" customWidth="1"/>
    <col min="8967" max="8968" width="19.7109375" style="3" customWidth="1"/>
    <col min="8969" max="8970" width="17.140625" style="3" customWidth="1"/>
    <col min="8971" max="8971" width="19.28515625" style="3" customWidth="1"/>
    <col min="8972" max="8972" width="19.5703125" style="3" customWidth="1"/>
    <col min="8973" max="8973" width="18.42578125" style="3" customWidth="1"/>
    <col min="8974" max="8974" width="19.140625" style="3" customWidth="1"/>
    <col min="8975" max="8975" width="11.140625" style="3" customWidth="1"/>
    <col min="8976" max="8976" width="11.42578125" style="3" bestFit="1" customWidth="1"/>
    <col min="8977" max="8977" width="14.7109375" style="3" customWidth="1"/>
    <col min="8978" max="9216" width="9.140625" style="3"/>
    <col min="9217" max="9217" width="21.7109375" style="3" customWidth="1"/>
    <col min="9218" max="9218" width="83.5703125" style="3" customWidth="1"/>
    <col min="9219" max="9220" width="17.7109375" style="3" customWidth="1"/>
    <col min="9221" max="9222" width="17.5703125" style="3" customWidth="1"/>
    <col min="9223" max="9224" width="19.7109375" style="3" customWidth="1"/>
    <col min="9225" max="9226" width="17.140625" style="3" customWidth="1"/>
    <col min="9227" max="9227" width="19.28515625" style="3" customWidth="1"/>
    <col min="9228" max="9228" width="19.5703125" style="3" customWidth="1"/>
    <col min="9229" max="9229" width="18.42578125" style="3" customWidth="1"/>
    <col min="9230" max="9230" width="19.140625" style="3" customWidth="1"/>
    <col min="9231" max="9231" width="11.140625" style="3" customWidth="1"/>
    <col min="9232" max="9232" width="11.42578125" style="3" bestFit="1" customWidth="1"/>
    <col min="9233" max="9233" width="14.7109375" style="3" customWidth="1"/>
    <col min="9234" max="9472" width="9.140625" style="3"/>
    <col min="9473" max="9473" width="21.7109375" style="3" customWidth="1"/>
    <col min="9474" max="9474" width="83.5703125" style="3" customWidth="1"/>
    <col min="9475" max="9476" width="17.7109375" style="3" customWidth="1"/>
    <col min="9477" max="9478" width="17.5703125" style="3" customWidth="1"/>
    <col min="9479" max="9480" width="19.7109375" style="3" customWidth="1"/>
    <col min="9481" max="9482" width="17.140625" style="3" customWidth="1"/>
    <col min="9483" max="9483" width="19.28515625" style="3" customWidth="1"/>
    <col min="9484" max="9484" width="19.5703125" style="3" customWidth="1"/>
    <col min="9485" max="9485" width="18.42578125" style="3" customWidth="1"/>
    <col min="9486" max="9486" width="19.140625" style="3" customWidth="1"/>
    <col min="9487" max="9487" width="11.140625" style="3" customWidth="1"/>
    <col min="9488" max="9488" width="11.42578125" style="3" bestFit="1" customWidth="1"/>
    <col min="9489" max="9489" width="14.7109375" style="3" customWidth="1"/>
    <col min="9490" max="9728" width="9.140625" style="3"/>
    <col min="9729" max="9729" width="21.7109375" style="3" customWidth="1"/>
    <col min="9730" max="9730" width="83.5703125" style="3" customWidth="1"/>
    <col min="9731" max="9732" width="17.7109375" style="3" customWidth="1"/>
    <col min="9733" max="9734" width="17.5703125" style="3" customWidth="1"/>
    <col min="9735" max="9736" width="19.7109375" style="3" customWidth="1"/>
    <col min="9737" max="9738" width="17.140625" style="3" customWidth="1"/>
    <col min="9739" max="9739" width="19.28515625" style="3" customWidth="1"/>
    <col min="9740" max="9740" width="19.5703125" style="3" customWidth="1"/>
    <col min="9741" max="9741" width="18.42578125" style="3" customWidth="1"/>
    <col min="9742" max="9742" width="19.140625" style="3" customWidth="1"/>
    <col min="9743" max="9743" width="11.140625" style="3" customWidth="1"/>
    <col min="9744" max="9744" width="11.42578125" style="3" bestFit="1" customWidth="1"/>
    <col min="9745" max="9745" width="14.7109375" style="3" customWidth="1"/>
    <col min="9746" max="9984" width="9.140625" style="3"/>
    <col min="9985" max="9985" width="21.7109375" style="3" customWidth="1"/>
    <col min="9986" max="9986" width="83.5703125" style="3" customWidth="1"/>
    <col min="9987" max="9988" width="17.7109375" style="3" customWidth="1"/>
    <col min="9989" max="9990" width="17.5703125" style="3" customWidth="1"/>
    <col min="9991" max="9992" width="19.7109375" style="3" customWidth="1"/>
    <col min="9993" max="9994" width="17.140625" style="3" customWidth="1"/>
    <col min="9995" max="9995" width="19.28515625" style="3" customWidth="1"/>
    <col min="9996" max="9996" width="19.5703125" style="3" customWidth="1"/>
    <col min="9997" max="9997" width="18.42578125" style="3" customWidth="1"/>
    <col min="9998" max="9998" width="19.140625" style="3" customWidth="1"/>
    <col min="9999" max="9999" width="11.140625" style="3" customWidth="1"/>
    <col min="10000" max="10000" width="11.42578125" style="3" bestFit="1" customWidth="1"/>
    <col min="10001" max="10001" width="14.7109375" style="3" customWidth="1"/>
    <col min="10002" max="10240" width="9.140625" style="3"/>
    <col min="10241" max="10241" width="21.7109375" style="3" customWidth="1"/>
    <col min="10242" max="10242" width="83.5703125" style="3" customWidth="1"/>
    <col min="10243" max="10244" width="17.7109375" style="3" customWidth="1"/>
    <col min="10245" max="10246" width="17.5703125" style="3" customWidth="1"/>
    <col min="10247" max="10248" width="19.7109375" style="3" customWidth="1"/>
    <col min="10249" max="10250" width="17.140625" style="3" customWidth="1"/>
    <col min="10251" max="10251" width="19.28515625" style="3" customWidth="1"/>
    <col min="10252" max="10252" width="19.5703125" style="3" customWidth="1"/>
    <col min="10253" max="10253" width="18.42578125" style="3" customWidth="1"/>
    <col min="10254" max="10254" width="19.140625" style="3" customWidth="1"/>
    <col min="10255" max="10255" width="11.140625" style="3" customWidth="1"/>
    <col min="10256" max="10256" width="11.42578125" style="3" bestFit="1" customWidth="1"/>
    <col min="10257" max="10257" width="14.7109375" style="3" customWidth="1"/>
    <col min="10258" max="10496" width="9.140625" style="3"/>
    <col min="10497" max="10497" width="21.7109375" style="3" customWidth="1"/>
    <col min="10498" max="10498" width="83.5703125" style="3" customWidth="1"/>
    <col min="10499" max="10500" width="17.7109375" style="3" customWidth="1"/>
    <col min="10501" max="10502" width="17.5703125" style="3" customWidth="1"/>
    <col min="10503" max="10504" width="19.7109375" style="3" customWidth="1"/>
    <col min="10505" max="10506" width="17.140625" style="3" customWidth="1"/>
    <col min="10507" max="10507" width="19.28515625" style="3" customWidth="1"/>
    <col min="10508" max="10508" width="19.5703125" style="3" customWidth="1"/>
    <col min="10509" max="10509" width="18.42578125" style="3" customWidth="1"/>
    <col min="10510" max="10510" width="19.140625" style="3" customWidth="1"/>
    <col min="10511" max="10511" width="11.140625" style="3" customWidth="1"/>
    <col min="10512" max="10512" width="11.42578125" style="3" bestFit="1" customWidth="1"/>
    <col min="10513" max="10513" width="14.7109375" style="3" customWidth="1"/>
    <col min="10514" max="10752" width="9.140625" style="3"/>
    <col min="10753" max="10753" width="21.7109375" style="3" customWidth="1"/>
    <col min="10754" max="10754" width="83.5703125" style="3" customWidth="1"/>
    <col min="10755" max="10756" width="17.7109375" style="3" customWidth="1"/>
    <col min="10757" max="10758" width="17.5703125" style="3" customWidth="1"/>
    <col min="10759" max="10760" width="19.7109375" style="3" customWidth="1"/>
    <col min="10761" max="10762" width="17.140625" style="3" customWidth="1"/>
    <col min="10763" max="10763" width="19.28515625" style="3" customWidth="1"/>
    <col min="10764" max="10764" width="19.5703125" style="3" customWidth="1"/>
    <col min="10765" max="10765" width="18.42578125" style="3" customWidth="1"/>
    <col min="10766" max="10766" width="19.140625" style="3" customWidth="1"/>
    <col min="10767" max="10767" width="11.140625" style="3" customWidth="1"/>
    <col min="10768" max="10768" width="11.42578125" style="3" bestFit="1" customWidth="1"/>
    <col min="10769" max="10769" width="14.7109375" style="3" customWidth="1"/>
    <col min="10770" max="11008" width="9.140625" style="3"/>
    <col min="11009" max="11009" width="21.7109375" style="3" customWidth="1"/>
    <col min="11010" max="11010" width="83.5703125" style="3" customWidth="1"/>
    <col min="11011" max="11012" width="17.7109375" style="3" customWidth="1"/>
    <col min="11013" max="11014" width="17.5703125" style="3" customWidth="1"/>
    <col min="11015" max="11016" width="19.7109375" style="3" customWidth="1"/>
    <col min="11017" max="11018" width="17.140625" style="3" customWidth="1"/>
    <col min="11019" max="11019" width="19.28515625" style="3" customWidth="1"/>
    <col min="11020" max="11020" width="19.5703125" style="3" customWidth="1"/>
    <col min="11021" max="11021" width="18.42578125" style="3" customWidth="1"/>
    <col min="11022" max="11022" width="19.140625" style="3" customWidth="1"/>
    <col min="11023" max="11023" width="11.140625" style="3" customWidth="1"/>
    <col min="11024" max="11024" width="11.42578125" style="3" bestFit="1" customWidth="1"/>
    <col min="11025" max="11025" width="14.7109375" style="3" customWidth="1"/>
    <col min="11026" max="11264" width="9.140625" style="3"/>
    <col min="11265" max="11265" width="21.7109375" style="3" customWidth="1"/>
    <col min="11266" max="11266" width="83.5703125" style="3" customWidth="1"/>
    <col min="11267" max="11268" width="17.7109375" style="3" customWidth="1"/>
    <col min="11269" max="11270" width="17.5703125" style="3" customWidth="1"/>
    <col min="11271" max="11272" width="19.7109375" style="3" customWidth="1"/>
    <col min="11273" max="11274" width="17.140625" style="3" customWidth="1"/>
    <col min="11275" max="11275" width="19.28515625" style="3" customWidth="1"/>
    <col min="11276" max="11276" width="19.5703125" style="3" customWidth="1"/>
    <col min="11277" max="11277" width="18.42578125" style="3" customWidth="1"/>
    <col min="11278" max="11278" width="19.140625" style="3" customWidth="1"/>
    <col min="11279" max="11279" width="11.140625" style="3" customWidth="1"/>
    <col min="11280" max="11280" width="11.42578125" style="3" bestFit="1" customWidth="1"/>
    <col min="11281" max="11281" width="14.7109375" style="3" customWidth="1"/>
    <col min="11282" max="11520" width="9.140625" style="3"/>
    <col min="11521" max="11521" width="21.7109375" style="3" customWidth="1"/>
    <col min="11522" max="11522" width="83.5703125" style="3" customWidth="1"/>
    <col min="11523" max="11524" width="17.7109375" style="3" customWidth="1"/>
    <col min="11525" max="11526" width="17.5703125" style="3" customWidth="1"/>
    <col min="11527" max="11528" width="19.7109375" style="3" customWidth="1"/>
    <col min="11529" max="11530" width="17.140625" style="3" customWidth="1"/>
    <col min="11531" max="11531" width="19.28515625" style="3" customWidth="1"/>
    <col min="11532" max="11532" width="19.5703125" style="3" customWidth="1"/>
    <col min="11533" max="11533" width="18.42578125" style="3" customWidth="1"/>
    <col min="11534" max="11534" width="19.140625" style="3" customWidth="1"/>
    <col min="11535" max="11535" width="11.140625" style="3" customWidth="1"/>
    <col min="11536" max="11536" width="11.42578125" style="3" bestFit="1" customWidth="1"/>
    <col min="11537" max="11537" width="14.7109375" style="3" customWidth="1"/>
    <col min="11538" max="11776" width="9.140625" style="3"/>
    <col min="11777" max="11777" width="21.7109375" style="3" customWidth="1"/>
    <col min="11778" max="11778" width="83.5703125" style="3" customWidth="1"/>
    <col min="11779" max="11780" width="17.7109375" style="3" customWidth="1"/>
    <col min="11781" max="11782" width="17.5703125" style="3" customWidth="1"/>
    <col min="11783" max="11784" width="19.7109375" style="3" customWidth="1"/>
    <col min="11785" max="11786" width="17.140625" style="3" customWidth="1"/>
    <col min="11787" max="11787" width="19.28515625" style="3" customWidth="1"/>
    <col min="11788" max="11788" width="19.5703125" style="3" customWidth="1"/>
    <col min="11789" max="11789" width="18.42578125" style="3" customWidth="1"/>
    <col min="11790" max="11790" width="19.140625" style="3" customWidth="1"/>
    <col min="11791" max="11791" width="11.140625" style="3" customWidth="1"/>
    <col min="11792" max="11792" width="11.42578125" style="3" bestFit="1" customWidth="1"/>
    <col min="11793" max="11793" width="14.7109375" style="3" customWidth="1"/>
    <col min="11794" max="12032" width="9.140625" style="3"/>
    <col min="12033" max="12033" width="21.7109375" style="3" customWidth="1"/>
    <col min="12034" max="12034" width="83.5703125" style="3" customWidth="1"/>
    <col min="12035" max="12036" width="17.7109375" style="3" customWidth="1"/>
    <col min="12037" max="12038" width="17.5703125" style="3" customWidth="1"/>
    <col min="12039" max="12040" width="19.7109375" style="3" customWidth="1"/>
    <col min="12041" max="12042" width="17.140625" style="3" customWidth="1"/>
    <col min="12043" max="12043" width="19.28515625" style="3" customWidth="1"/>
    <col min="12044" max="12044" width="19.5703125" style="3" customWidth="1"/>
    <col min="12045" max="12045" width="18.42578125" style="3" customWidth="1"/>
    <col min="12046" max="12046" width="19.140625" style="3" customWidth="1"/>
    <col min="12047" max="12047" width="11.140625" style="3" customWidth="1"/>
    <col min="12048" max="12048" width="11.42578125" style="3" bestFit="1" customWidth="1"/>
    <col min="12049" max="12049" width="14.7109375" style="3" customWidth="1"/>
    <col min="12050" max="12288" width="9.140625" style="3"/>
    <col min="12289" max="12289" width="21.7109375" style="3" customWidth="1"/>
    <col min="12290" max="12290" width="83.5703125" style="3" customWidth="1"/>
    <col min="12291" max="12292" width="17.7109375" style="3" customWidth="1"/>
    <col min="12293" max="12294" width="17.5703125" style="3" customWidth="1"/>
    <col min="12295" max="12296" width="19.7109375" style="3" customWidth="1"/>
    <col min="12297" max="12298" width="17.140625" style="3" customWidth="1"/>
    <col min="12299" max="12299" width="19.28515625" style="3" customWidth="1"/>
    <col min="12300" max="12300" width="19.5703125" style="3" customWidth="1"/>
    <col min="12301" max="12301" width="18.42578125" style="3" customWidth="1"/>
    <col min="12302" max="12302" width="19.140625" style="3" customWidth="1"/>
    <col min="12303" max="12303" width="11.140625" style="3" customWidth="1"/>
    <col min="12304" max="12304" width="11.42578125" style="3" bestFit="1" customWidth="1"/>
    <col min="12305" max="12305" width="14.7109375" style="3" customWidth="1"/>
    <col min="12306" max="12544" width="9.140625" style="3"/>
    <col min="12545" max="12545" width="21.7109375" style="3" customWidth="1"/>
    <col min="12546" max="12546" width="83.5703125" style="3" customWidth="1"/>
    <col min="12547" max="12548" width="17.7109375" style="3" customWidth="1"/>
    <col min="12549" max="12550" width="17.5703125" style="3" customWidth="1"/>
    <col min="12551" max="12552" width="19.7109375" style="3" customWidth="1"/>
    <col min="12553" max="12554" width="17.140625" style="3" customWidth="1"/>
    <col min="12555" max="12555" width="19.28515625" style="3" customWidth="1"/>
    <col min="12556" max="12556" width="19.5703125" style="3" customWidth="1"/>
    <col min="12557" max="12557" width="18.42578125" style="3" customWidth="1"/>
    <col min="12558" max="12558" width="19.140625" style="3" customWidth="1"/>
    <col min="12559" max="12559" width="11.140625" style="3" customWidth="1"/>
    <col min="12560" max="12560" width="11.42578125" style="3" bestFit="1" customWidth="1"/>
    <col min="12561" max="12561" width="14.7109375" style="3" customWidth="1"/>
    <col min="12562" max="12800" width="9.140625" style="3"/>
    <col min="12801" max="12801" width="21.7109375" style="3" customWidth="1"/>
    <col min="12802" max="12802" width="83.5703125" style="3" customWidth="1"/>
    <col min="12803" max="12804" width="17.7109375" style="3" customWidth="1"/>
    <col min="12805" max="12806" width="17.5703125" style="3" customWidth="1"/>
    <col min="12807" max="12808" width="19.7109375" style="3" customWidth="1"/>
    <col min="12809" max="12810" width="17.140625" style="3" customWidth="1"/>
    <col min="12811" max="12811" width="19.28515625" style="3" customWidth="1"/>
    <col min="12812" max="12812" width="19.5703125" style="3" customWidth="1"/>
    <col min="12813" max="12813" width="18.42578125" style="3" customWidth="1"/>
    <col min="12814" max="12814" width="19.140625" style="3" customWidth="1"/>
    <col min="12815" max="12815" width="11.140625" style="3" customWidth="1"/>
    <col min="12816" max="12816" width="11.42578125" style="3" bestFit="1" customWidth="1"/>
    <col min="12817" max="12817" width="14.7109375" style="3" customWidth="1"/>
    <col min="12818" max="13056" width="9.140625" style="3"/>
    <col min="13057" max="13057" width="21.7109375" style="3" customWidth="1"/>
    <col min="13058" max="13058" width="83.5703125" style="3" customWidth="1"/>
    <col min="13059" max="13060" width="17.7109375" style="3" customWidth="1"/>
    <col min="13061" max="13062" width="17.5703125" style="3" customWidth="1"/>
    <col min="13063" max="13064" width="19.7109375" style="3" customWidth="1"/>
    <col min="13065" max="13066" width="17.140625" style="3" customWidth="1"/>
    <col min="13067" max="13067" width="19.28515625" style="3" customWidth="1"/>
    <col min="13068" max="13068" width="19.5703125" style="3" customWidth="1"/>
    <col min="13069" max="13069" width="18.42578125" style="3" customWidth="1"/>
    <col min="13070" max="13070" width="19.140625" style="3" customWidth="1"/>
    <col min="13071" max="13071" width="11.140625" style="3" customWidth="1"/>
    <col min="13072" max="13072" width="11.42578125" style="3" bestFit="1" customWidth="1"/>
    <col min="13073" max="13073" width="14.7109375" style="3" customWidth="1"/>
    <col min="13074" max="13312" width="9.140625" style="3"/>
    <col min="13313" max="13313" width="21.7109375" style="3" customWidth="1"/>
    <col min="13314" max="13314" width="83.5703125" style="3" customWidth="1"/>
    <col min="13315" max="13316" width="17.7109375" style="3" customWidth="1"/>
    <col min="13317" max="13318" width="17.5703125" style="3" customWidth="1"/>
    <col min="13319" max="13320" width="19.7109375" style="3" customWidth="1"/>
    <col min="13321" max="13322" width="17.140625" style="3" customWidth="1"/>
    <col min="13323" max="13323" width="19.28515625" style="3" customWidth="1"/>
    <col min="13324" max="13324" width="19.5703125" style="3" customWidth="1"/>
    <col min="13325" max="13325" width="18.42578125" style="3" customWidth="1"/>
    <col min="13326" max="13326" width="19.140625" style="3" customWidth="1"/>
    <col min="13327" max="13327" width="11.140625" style="3" customWidth="1"/>
    <col min="13328" max="13328" width="11.42578125" style="3" bestFit="1" customWidth="1"/>
    <col min="13329" max="13329" width="14.7109375" style="3" customWidth="1"/>
    <col min="13330" max="13568" width="9.140625" style="3"/>
    <col min="13569" max="13569" width="21.7109375" style="3" customWidth="1"/>
    <col min="13570" max="13570" width="83.5703125" style="3" customWidth="1"/>
    <col min="13571" max="13572" width="17.7109375" style="3" customWidth="1"/>
    <col min="13573" max="13574" width="17.5703125" style="3" customWidth="1"/>
    <col min="13575" max="13576" width="19.7109375" style="3" customWidth="1"/>
    <col min="13577" max="13578" width="17.140625" style="3" customWidth="1"/>
    <col min="13579" max="13579" width="19.28515625" style="3" customWidth="1"/>
    <col min="13580" max="13580" width="19.5703125" style="3" customWidth="1"/>
    <col min="13581" max="13581" width="18.42578125" style="3" customWidth="1"/>
    <col min="13582" max="13582" width="19.140625" style="3" customWidth="1"/>
    <col min="13583" max="13583" width="11.140625" style="3" customWidth="1"/>
    <col min="13584" max="13584" width="11.42578125" style="3" bestFit="1" customWidth="1"/>
    <col min="13585" max="13585" width="14.7109375" style="3" customWidth="1"/>
    <col min="13586" max="13824" width="9.140625" style="3"/>
    <col min="13825" max="13825" width="21.7109375" style="3" customWidth="1"/>
    <col min="13826" max="13826" width="83.5703125" style="3" customWidth="1"/>
    <col min="13827" max="13828" width="17.7109375" style="3" customWidth="1"/>
    <col min="13829" max="13830" width="17.5703125" style="3" customWidth="1"/>
    <col min="13831" max="13832" width="19.7109375" style="3" customWidth="1"/>
    <col min="13833" max="13834" width="17.140625" style="3" customWidth="1"/>
    <col min="13835" max="13835" width="19.28515625" style="3" customWidth="1"/>
    <col min="13836" max="13836" width="19.5703125" style="3" customWidth="1"/>
    <col min="13837" max="13837" width="18.42578125" style="3" customWidth="1"/>
    <col min="13838" max="13838" width="19.140625" style="3" customWidth="1"/>
    <col min="13839" max="13839" width="11.140625" style="3" customWidth="1"/>
    <col min="13840" max="13840" width="11.42578125" style="3" bestFit="1" customWidth="1"/>
    <col min="13841" max="13841" width="14.7109375" style="3" customWidth="1"/>
    <col min="13842" max="14080" width="9.140625" style="3"/>
    <col min="14081" max="14081" width="21.7109375" style="3" customWidth="1"/>
    <col min="14082" max="14082" width="83.5703125" style="3" customWidth="1"/>
    <col min="14083" max="14084" width="17.7109375" style="3" customWidth="1"/>
    <col min="14085" max="14086" width="17.5703125" style="3" customWidth="1"/>
    <col min="14087" max="14088" width="19.7109375" style="3" customWidth="1"/>
    <col min="14089" max="14090" width="17.140625" style="3" customWidth="1"/>
    <col min="14091" max="14091" width="19.28515625" style="3" customWidth="1"/>
    <col min="14092" max="14092" width="19.5703125" style="3" customWidth="1"/>
    <col min="14093" max="14093" width="18.42578125" style="3" customWidth="1"/>
    <col min="14094" max="14094" width="19.140625" style="3" customWidth="1"/>
    <col min="14095" max="14095" width="11.140625" style="3" customWidth="1"/>
    <col min="14096" max="14096" width="11.42578125" style="3" bestFit="1" customWidth="1"/>
    <col min="14097" max="14097" width="14.7109375" style="3" customWidth="1"/>
    <col min="14098" max="14336" width="9.140625" style="3"/>
    <col min="14337" max="14337" width="21.7109375" style="3" customWidth="1"/>
    <col min="14338" max="14338" width="83.5703125" style="3" customWidth="1"/>
    <col min="14339" max="14340" width="17.7109375" style="3" customWidth="1"/>
    <col min="14341" max="14342" width="17.5703125" style="3" customWidth="1"/>
    <col min="14343" max="14344" width="19.7109375" style="3" customWidth="1"/>
    <col min="14345" max="14346" width="17.140625" style="3" customWidth="1"/>
    <col min="14347" max="14347" width="19.28515625" style="3" customWidth="1"/>
    <col min="14348" max="14348" width="19.5703125" style="3" customWidth="1"/>
    <col min="14349" max="14349" width="18.42578125" style="3" customWidth="1"/>
    <col min="14350" max="14350" width="19.140625" style="3" customWidth="1"/>
    <col min="14351" max="14351" width="11.140625" style="3" customWidth="1"/>
    <col min="14352" max="14352" width="11.42578125" style="3" bestFit="1" customWidth="1"/>
    <col min="14353" max="14353" width="14.7109375" style="3" customWidth="1"/>
    <col min="14354" max="14592" width="9.140625" style="3"/>
    <col min="14593" max="14593" width="21.7109375" style="3" customWidth="1"/>
    <col min="14594" max="14594" width="83.5703125" style="3" customWidth="1"/>
    <col min="14595" max="14596" width="17.7109375" style="3" customWidth="1"/>
    <col min="14597" max="14598" width="17.5703125" style="3" customWidth="1"/>
    <col min="14599" max="14600" width="19.7109375" style="3" customWidth="1"/>
    <col min="14601" max="14602" width="17.140625" style="3" customWidth="1"/>
    <col min="14603" max="14603" width="19.28515625" style="3" customWidth="1"/>
    <col min="14604" max="14604" width="19.5703125" style="3" customWidth="1"/>
    <col min="14605" max="14605" width="18.42578125" style="3" customWidth="1"/>
    <col min="14606" max="14606" width="19.140625" style="3" customWidth="1"/>
    <col min="14607" max="14607" width="11.140625" style="3" customWidth="1"/>
    <col min="14608" max="14608" width="11.42578125" style="3" bestFit="1" customWidth="1"/>
    <col min="14609" max="14609" width="14.7109375" style="3" customWidth="1"/>
    <col min="14610" max="14848" width="9.140625" style="3"/>
    <col min="14849" max="14849" width="21.7109375" style="3" customWidth="1"/>
    <col min="14850" max="14850" width="83.5703125" style="3" customWidth="1"/>
    <col min="14851" max="14852" width="17.7109375" style="3" customWidth="1"/>
    <col min="14853" max="14854" width="17.5703125" style="3" customWidth="1"/>
    <col min="14855" max="14856" width="19.7109375" style="3" customWidth="1"/>
    <col min="14857" max="14858" width="17.140625" style="3" customWidth="1"/>
    <col min="14859" max="14859" width="19.28515625" style="3" customWidth="1"/>
    <col min="14860" max="14860" width="19.5703125" style="3" customWidth="1"/>
    <col min="14861" max="14861" width="18.42578125" style="3" customWidth="1"/>
    <col min="14862" max="14862" width="19.140625" style="3" customWidth="1"/>
    <col min="14863" max="14863" width="11.140625" style="3" customWidth="1"/>
    <col min="14864" max="14864" width="11.42578125" style="3" bestFit="1" customWidth="1"/>
    <col min="14865" max="14865" width="14.7109375" style="3" customWidth="1"/>
    <col min="14866" max="15104" width="9.140625" style="3"/>
    <col min="15105" max="15105" width="21.7109375" style="3" customWidth="1"/>
    <col min="15106" max="15106" width="83.5703125" style="3" customWidth="1"/>
    <col min="15107" max="15108" width="17.7109375" style="3" customWidth="1"/>
    <col min="15109" max="15110" width="17.5703125" style="3" customWidth="1"/>
    <col min="15111" max="15112" width="19.7109375" style="3" customWidth="1"/>
    <col min="15113" max="15114" width="17.140625" style="3" customWidth="1"/>
    <col min="15115" max="15115" width="19.28515625" style="3" customWidth="1"/>
    <col min="15116" max="15116" width="19.5703125" style="3" customWidth="1"/>
    <col min="15117" max="15117" width="18.42578125" style="3" customWidth="1"/>
    <col min="15118" max="15118" width="19.140625" style="3" customWidth="1"/>
    <col min="15119" max="15119" width="11.140625" style="3" customWidth="1"/>
    <col min="15120" max="15120" width="11.42578125" style="3" bestFit="1" customWidth="1"/>
    <col min="15121" max="15121" width="14.7109375" style="3" customWidth="1"/>
    <col min="15122" max="15360" width="9.140625" style="3"/>
    <col min="15361" max="15361" width="21.7109375" style="3" customWidth="1"/>
    <col min="15362" max="15362" width="83.5703125" style="3" customWidth="1"/>
    <col min="15363" max="15364" width="17.7109375" style="3" customWidth="1"/>
    <col min="15365" max="15366" width="17.5703125" style="3" customWidth="1"/>
    <col min="15367" max="15368" width="19.7109375" style="3" customWidth="1"/>
    <col min="15369" max="15370" width="17.140625" style="3" customWidth="1"/>
    <col min="15371" max="15371" width="19.28515625" style="3" customWidth="1"/>
    <col min="15372" max="15372" width="19.5703125" style="3" customWidth="1"/>
    <col min="15373" max="15373" width="18.42578125" style="3" customWidth="1"/>
    <col min="15374" max="15374" width="19.140625" style="3" customWidth="1"/>
    <col min="15375" max="15375" width="11.140625" style="3" customWidth="1"/>
    <col min="15376" max="15376" width="11.42578125" style="3" bestFit="1" customWidth="1"/>
    <col min="15377" max="15377" width="14.7109375" style="3" customWidth="1"/>
    <col min="15378" max="15616" width="9.140625" style="3"/>
    <col min="15617" max="15617" width="21.7109375" style="3" customWidth="1"/>
    <col min="15618" max="15618" width="83.5703125" style="3" customWidth="1"/>
    <col min="15619" max="15620" width="17.7109375" style="3" customWidth="1"/>
    <col min="15621" max="15622" width="17.5703125" style="3" customWidth="1"/>
    <col min="15623" max="15624" width="19.7109375" style="3" customWidth="1"/>
    <col min="15625" max="15626" width="17.140625" style="3" customWidth="1"/>
    <col min="15627" max="15627" width="19.28515625" style="3" customWidth="1"/>
    <col min="15628" max="15628" width="19.5703125" style="3" customWidth="1"/>
    <col min="15629" max="15629" width="18.42578125" style="3" customWidth="1"/>
    <col min="15630" max="15630" width="19.140625" style="3" customWidth="1"/>
    <col min="15631" max="15631" width="11.140625" style="3" customWidth="1"/>
    <col min="15632" max="15632" width="11.42578125" style="3" bestFit="1" customWidth="1"/>
    <col min="15633" max="15633" width="14.7109375" style="3" customWidth="1"/>
    <col min="15634" max="15872" width="9.140625" style="3"/>
    <col min="15873" max="15873" width="21.7109375" style="3" customWidth="1"/>
    <col min="15874" max="15874" width="83.5703125" style="3" customWidth="1"/>
    <col min="15875" max="15876" width="17.7109375" style="3" customWidth="1"/>
    <col min="15877" max="15878" width="17.5703125" style="3" customWidth="1"/>
    <col min="15879" max="15880" width="19.7109375" style="3" customWidth="1"/>
    <col min="15881" max="15882" width="17.140625" style="3" customWidth="1"/>
    <col min="15883" max="15883" width="19.28515625" style="3" customWidth="1"/>
    <col min="15884" max="15884" width="19.5703125" style="3" customWidth="1"/>
    <col min="15885" max="15885" width="18.42578125" style="3" customWidth="1"/>
    <col min="15886" max="15886" width="19.140625" style="3" customWidth="1"/>
    <col min="15887" max="15887" width="11.140625" style="3" customWidth="1"/>
    <col min="15888" max="15888" width="11.42578125" style="3" bestFit="1" customWidth="1"/>
    <col min="15889" max="15889" width="14.7109375" style="3" customWidth="1"/>
    <col min="15890" max="16128" width="9.140625" style="3"/>
    <col min="16129" max="16129" width="21.7109375" style="3" customWidth="1"/>
    <col min="16130" max="16130" width="83.5703125" style="3" customWidth="1"/>
    <col min="16131" max="16132" width="17.7109375" style="3" customWidth="1"/>
    <col min="16133" max="16134" width="17.5703125" style="3" customWidth="1"/>
    <col min="16135" max="16136" width="19.7109375" style="3" customWidth="1"/>
    <col min="16137" max="16138" width="17.140625" style="3" customWidth="1"/>
    <col min="16139" max="16139" width="19.28515625" style="3" customWidth="1"/>
    <col min="16140" max="16140" width="19.5703125" style="3" customWidth="1"/>
    <col min="16141" max="16141" width="18.42578125" style="3" customWidth="1"/>
    <col min="16142" max="16142" width="19.140625" style="3" customWidth="1"/>
    <col min="16143" max="16143" width="11.140625" style="3" customWidth="1"/>
    <col min="16144" max="16144" width="11.42578125" style="3" bestFit="1" customWidth="1"/>
    <col min="16145" max="16145" width="14.7109375" style="3" customWidth="1"/>
    <col min="16146" max="16384" width="9.140625" style="3"/>
  </cols>
  <sheetData>
    <row r="1" spans="1:17" ht="39.75" customHeight="1">
      <c r="A1" s="73"/>
      <c r="B1" s="73"/>
      <c r="C1" s="5"/>
      <c r="D1" s="5"/>
      <c r="E1" s="5"/>
      <c r="F1" s="5"/>
      <c r="G1" s="5"/>
      <c r="H1" s="2"/>
      <c r="I1" s="54" t="s">
        <v>113</v>
      </c>
      <c r="J1" s="57"/>
      <c r="K1" s="57"/>
      <c r="L1" s="57"/>
    </row>
    <row r="2" spans="1:17" ht="40.5" customHeight="1">
      <c r="A2" s="5"/>
      <c r="B2" s="5"/>
      <c r="C2" s="5"/>
      <c r="D2" s="5"/>
      <c r="E2" s="5"/>
      <c r="F2" s="5"/>
      <c r="G2" s="54" t="s">
        <v>1</v>
      </c>
      <c r="H2" s="57"/>
      <c r="I2" s="57"/>
      <c r="J2" s="57"/>
      <c r="K2" s="57"/>
      <c r="L2" s="57"/>
    </row>
    <row r="3" spans="1:17" ht="40.5" customHeight="1">
      <c r="A3" s="5"/>
      <c r="B3" s="5"/>
      <c r="C3" s="5"/>
      <c r="D3" s="5"/>
      <c r="E3" s="5"/>
      <c r="F3" s="5"/>
      <c r="G3" s="4"/>
    </row>
    <row r="4" spans="1:17" ht="46.5" customHeight="1">
      <c r="A4" s="60" t="s">
        <v>121</v>
      </c>
      <c r="B4" s="61"/>
      <c r="C4" s="61"/>
      <c r="D4" s="61"/>
      <c r="E4" s="61"/>
      <c r="F4" s="61"/>
      <c r="G4" s="61"/>
      <c r="H4" s="61"/>
      <c r="I4" s="61"/>
      <c r="J4" s="61"/>
      <c r="K4" s="62"/>
      <c r="L4" s="48"/>
    </row>
    <row r="5" spans="1:17" ht="48" customHeight="1">
      <c r="A5" s="60" t="s">
        <v>111</v>
      </c>
      <c r="B5" s="61"/>
      <c r="C5" s="61"/>
      <c r="D5" s="61"/>
      <c r="E5" s="61"/>
      <c r="F5" s="61"/>
      <c r="G5" s="61"/>
      <c r="H5" s="61"/>
      <c r="I5" s="61"/>
      <c r="J5" s="61"/>
      <c r="K5" s="62"/>
      <c r="L5" s="48"/>
    </row>
    <row r="6" spans="1:17" ht="42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5"/>
    </row>
    <row r="7" spans="1:17" ht="30.75" customHeight="1">
      <c r="A7" s="5"/>
      <c r="B7" s="5"/>
      <c r="C7" s="5"/>
      <c r="D7" s="5"/>
      <c r="E7" s="5"/>
      <c r="F7" s="5"/>
      <c r="G7" s="5"/>
      <c r="H7" s="5"/>
      <c r="I7" s="30"/>
      <c r="J7" s="30"/>
      <c r="K7" s="49"/>
      <c r="L7" s="49"/>
      <c r="M7" s="43"/>
    </row>
    <row r="8" spans="1:17" ht="120.75" customHeight="1">
      <c r="A8" s="53" t="s">
        <v>2</v>
      </c>
      <c r="B8" s="53" t="s">
        <v>3</v>
      </c>
      <c r="C8" s="69" t="s">
        <v>76</v>
      </c>
      <c r="D8" s="70"/>
      <c r="E8" s="71" t="s">
        <v>4</v>
      </c>
      <c r="F8" s="72"/>
      <c r="G8" s="71" t="s">
        <v>5</v>
      </c>
      <c r="H8" s="72"/>
      <c r="I8" s="71" t="s">
        <v>79</v>
      </c>
      <c r="J8" s="72"/>
      <c r="K8" s="75" t="s">
        <v>80</v>
      </c>
      <c r="L8" s="76"/>
      <c r="M8" s="50"/>
    </row>
    <row r="9" spans="1:17" ht="71.25" customHeight="1">
      <c r="A9" s="53"/>
      <c r="B9" s="53"/>
      <c r="C9" s="9" t="s">
        <v>7</v>
      </c>
      <c r="D9" s="9" t="s">
        <v>8</v>
      </c>
      <c r="E9" s="9" t="s">
        <v>7</v>
      </c>
      <c r="F9" s="9" t="s">
        <v>8</v>
      </c>
      <c r="G9" s="9" t="s">
        <v>7</v>
      </c>
      <c r="H9" s="9" t="s">
        <v>8</v>
      </c>
      <c r="I9" s="9" t="s">
        <v>7</v>
      </c>
      <c r="J9" s="9" t="s">
        <v>8</v>
      </c>
      <c r="K9" s="9" t="s">
        <v>7</v>
      </c>
      <c r="L9" s="9" t="s">
        <v>8</v>
      </c>
      <c r="O9" s="8"/>
      <c r="P9" s="8"/>
    </row>
    <row r="10" spans="1:17" ht="33.75" customHeight="1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7"/>
      <c r="N10" s="7"/>
      <c r="O10" s="8"/>
      <c r="P10" s="8"/>
    </row>
    <row r="11" spans="1:17" ht="50.25" customHeight="1">
      <c r="A11" s="10">
        <v>1</v>
      </c>
      <c r="B11" s="11" t="s">
        <v>81</v>
      </c>
      <c r="C11" s="12">
        <f>C13+C18+C19+C23</f>
        <v>5464.33</v>
      </c>
      <c r="D11" s="12">
        <f>C11/C46*1000</f>
        <v>114.97220550671823</v>
      </c>
      <c r="E11" s="12">
        <f>E13+E18+E19+E23</f>
        <v>2390.2930000000001</v>
      </c>
      <c r="F11" s="12">
        <f>E11/E46*1000</f>
        <v>114.97210224047869</v>
      </c>
      <c r="G11" s="12">
        <f>G13+G18+G19+G23</f>
        <v>2747.5630000000006</v>
      </c>
      <c r="H11" s="12">
        <f>G11/G46*1000</f>
        <v>114.97238842912614</v>
      </c>
      <c r="I11" s="12">
        <f>I13+I18+I19+I23</f>
        <v>326.47699999999998</v>
      </c>
      <c r="J11" s="12">
        <f>I11/I46*1000</f>
        <v>114.97247861502106</v>
      </c>
      <c r="K11" s="12">
        <f>K13+K18+K19+K23</f>
        <v>0</v>
      </c>
      <c r="L11" s="12">
        <f>L13+L18+L19+L23</f>
        <v>0</v>
      </c>
      <c r="M11" s="33"/>
      <c r="N11" s="8"/>
      <c r="O11" s="13"/>
      <c r="P11" s="13"/>
      <c r="Q11" s="14"/>
    </row>
    <row r="12" spans="1:17" ht="1.5" customHeight="1">
      <c r="A12" s="15"/>
      <c r="B12" s="34" t="s">
        <v>82</v>
      </c>
      <c r="C12" s="35">
        <f>C13+C18+C19</f>
        <v>5305.26</v>
      </c>
      <c r="D12" s="12" t="e">
        <f>C12/#REF!*1000</f>
        <v>#REF!</v>
      </c>
      <c r="E12" s="35">
        <f>E13+E18+E19</f>
        <v>2320.71</v>
      </c>
      <c r="F12" s="12" t="e">
        <f>E12/#REF!*1000</f>
        <v>#REF!</v>
      </c>
      <c r="G12" s="35">
        <f>G13+G18+G19</f>
        <v>2667.5800000000004</v>
      </c>
      <c r="H12" s="12" t="e">
        <f>G12/#REF!*1000</f>
        <v>#REF!</v>
      </c>
      <c r="I12" s="35">
        <f>I13+I18+I19</f>
        <v>316.97299999999996</v>
      </c>
      <c r="J12" s="12" t="e">
        <f>I12/#REF!*1000</f>
        <v>#REF!</v>
      </c>
      <c r="K12" s="35">
        <f>K13+K18+K19</f>
        <v>0</v>
      </c>
      <c r="L12" s="35">
        <f>L13+L18+L19</f>
        <v>0</v>
      </c>
      <c r="M12" s="36"/>
      <c r="N12" s="13"/>
      <c r="O12" s="13"/>
      <c r="P12" s="13"/>
      <c r="Q12" s="14"/>
    </row>
    <row r="13" spans="1:17" ht="32.25" customHeight="1">
      <c r="A13" s="15" t="s">
        <v>10</v>
      </c>
      <c r="B13" s="16" t="s">
        <v>83</v>
      </c>
      <c r="C13" s="17">
        <f>SUM(C14:C16)</f>
        <v>3042.9900000000002</v>
      </c>
      <c r="D13" s="12">
        <f>C13/C46*1000</f>
        <v>64.026014467444043</v>
      </c>
      <c r="E13" s="17">
        <f>SUM(E14:E16)</f>
        <v>1331.11</v>
      </c>
      <c r="F13" s="12">
        <f>E13/E46*1000</f>
        <v>64.025839097266967</v>
      </c>
      <c r="G13" s="17">
        <f>SUM(G14:G16)</f>
        <v>1530.0700000000002</v>
      </c>
      <c r="H13" s="12">
        <f>G13/G46*1000</f>
        <v>64.026121462457112</v>
      </c>
      <c r="I13" s="17">
        <f>SUM(I14:I16)</f>
        <v>181.80899999999997</v>
      </c>
      <c r="J13" s="12">
        <f>I13/I46*1000</f>
        <v>64.026045830237237</v>
      </c>
      <c r="K13" s="17">
        <v>0</v>
      </c>
      <c r="L13" s="17">
        <v>0</v>
      </c>
      <c r="M13" s="37"/>
      <c r="N13" s="13"/>
      <c r="O13" s="8"/>
      <c r="P13" s="8"/>
    </row>
    <row r="14" spans="1:17" ht="33" customHeight="1">
      <c r="A14" s="15" t="s">
        <v>12</v>
      </c>
      <c r="B14" s="16" t="s">
        <v>15</v>
      </c>
      <c r="C14" s="17">
        <v>2456.46</v>
      </c>
      <c r="D14" s="12">
        <f>C14/C46*1000</f>
        <v>51.685133207370903</v>
      </c>
      <c r="E14" s="17">
        <f>ROUND(C14/C46*E46,2)</f>
        <v>1074.54</v>
      </c>
      <c r="F14" s="12">
        <f>E14/E46*1000</f>
        <v>51.684928475916536</v>
      </c>
      <c r="G14" s="17">
        <f>ROUND(C14/C46*G46,2)</f>
        <v>1235.1500000000001</v>
      </c>
      <c r="H14" s="12">
        <f>G14/G46*1000</f>
        <v>51.685128081953039</v>
      </c>
      <c r="I14" s="17">
        <f>ROUND(C14/C46*I46,3)</f>
        <v>146.76599999999999</v>
      </c>
      <c r="J14" s="12">
        <f>I14/I46*1000</f>
        <v>51.68526663872855</v>
      </c>
      <c r="K14" s="17">
        <v>0</v>
      </c>
      <c r="L14" s="17">
        <v>0</v>
      </c>
      <c r="M14" s="38"/>
      <c r="N14" s="8"/>
      <c r="O14" s="8"/>
      <c r="P14" s="8"/>
    </row>
    <row r="15" spans="1:17" ht="30.75" customHeight="1">
      <c r="A15" s="15" t="s">
        <v>14</v>
      </c>
      <c r="B15" s="16" t="s">
        <v>85</v>
      </c>
      <c r="C15" s="17">
        <v>248.63</v>
      </c>
      <c r="D15" s="12">
        <f>C15/C46*1000</f>
        <v>5.231298156431869</v>
      </c>
      <c r="E15" s="17">
        <f>ROUND(C15/C46*E46,2)</f>
        <v>108.76</v>
      </c>
      <c r="F15" s="12">
        <f>E15/E46*1000</f>
        <v>5.2313109060999894</v>
      </c>
      <c r="G15" s="17">
        <f>ROUND(C15/C46*G46,2)</f>
        <v>125.02</v>
      </c>
      <c r="H15" s="12">
        <f>G15/G46*1000</f>
        <v>5.2314898698990149</v>
      </c>
      <c r="I15" s="17">
        <f>ROUND(C15/C46*I46,3)</f>
        <v>14.855</v>
      </c>
      <c r="J15" s="12">
        <f>I15/I46*1000</f>
        <v>5.2313521927306912</v>
      </c>
      <c r="K15" s="17">
        <v>0</v>
      </c>
      <c r="L15" s="17">
        <v>0</v>
      </c>
      <c r="M15" s="38"/>
      <c r="N15" s="8"/>
      <c r="O15" s="8"/>
      <c r="P15" s="8"/>
    </row>
    <row r="16" spans="1:17" ht="32.25" customHeight="1">
      <c r="A16" s="15" t="s">
        <v>16</v>
      </c>
      <c r="B16" s="16" t="s">
        <v>86</v>
      </c>
      <c r="C16" s="17">
        <v>337.9</v>
      </c>
      <c r="D16" s="12">
        <f>C16/C46*1000</f>
        <v>7.1095831036412678</v>
      </c>
      <c r="E16" s="17">
        <f>ROUND(C16/C46*E46,2)</f>
        <v>147.81</v>
      </c>
      <c r="F16" s="12">
        <f>E16/E46*1000</f>
        <v>7.1095997152504546</v>
      </c>
      <c r="G16" s="17">
        <f>ROUND(C16/C46*G46,2)</f>
        <v>169.9</v>
      </c>
      <c r="H16" s="12">
        <f>G16/G46*1000</f>
        <v>7.1095035106050446</v>
      </c>
      <c r="I16" s="17">
        <f>ROUND(C16/C46*I46,3)</f>
        <v>20.187999999999999</v>
      </c>
      <c r="J16" s="12">
        <f>I16/I46*1000</f>
        <v>7.1094269987780008</v>
      </c>
      <c r="K16" s="17">
        <v>0</v>
      </c>
      <c r="L16" s="17">
        <v>0</v>
      </c>
      <c r="M16" s="38"/>
      <c r="N16" s="8"/>
      <c r="O16" s="8"/>
      <c r="P16" s="8"/>
    </row>
    <row r="17" spans="1:17" ht="32.25" customHeight="1">
      <c r="A17" s="15" t="s">
        <v>18</v>
      </c>
      <c r="B17" s="16" t="s">
        <v>112</v>
      </c>
      <c r="C17" s="17">
        <v>5744.84</v>
      </c>
      <c r="D17" s="12">
        <f>C17/C46*1000</f>
        <v>120.87427462895089</v>
      </c>
      <c r="E17" s="17">
        <f>C17/C46*E46</f>
        <v>2513.0003443908149</v>
      </c>
      <c r="F17" s="12">
        <f>E17/E46*1000</f>
        <v>120.8742746289509</v>
      </c>
      <c r="G17" s="17">
        <f>C17/C46*G46</f>
        <v>2888.6038566300704</v>
      </c>
      <c r="H17" s="12">
        <f>G17/G46*1000</f>
        <v>120.87427462895089</v>
      </c>
      <c r="I17" s="17">
        <f>C17/C46*I46</f>
        <v>343.2357989791152</v>
      </c>
      <c r="J17" s="12">
        <f>I17/I46*1000</f>
        <v>120.87427462895087</v>
      </c>
      <c r="K17" s="17">
        <v>0</v>
      </c>
      <c r="L17" s="17">
        <v>0</v>
      </c>
      <c r="M17" s="38"/>
      <c r="N17" s="8"/>
      <c r="O17" s="8"/>
      <c r="P17" s="8"/>
    </row>
    <row r="18" spans="1:17" ht="31.5" customHeight="1">
      <c r="A18" s="15" t="s">
        <v>22</v>
      </c>
      <c r="B18" s="16" t="s">
        <v>23</v>
      </c>
      <c r="C18" s="17">
        <v>1346.09</v>
      </c>
      <c r="D18" s="12">
        <f>C18/C46*1000</f>
        <v>28.322399289672902</v>
      </c>
      <c r="E18" s="17">
        <f>ROUND(C18/C46*E46,2)</f>
        <v>588.83000000000004</v>
      </c>
      <c r="F18" s="12">
        <f>E18/E46*1000</f>
        <v>28.322478860232227</v>
      </c>
      <c r="G18" s="17">
        <f>ROUND(C18/C46*G46,2)</f>
        <v>676.84</v>
      </c>
      <c r="H18" s="12">
        <f>G18/G46*1000</f>
        <v>28.322521224943607</v>
      </c>
      <c r="I18" s="17">
        <f>ROUND(C18/C46*I46,3)</f>
        <v>80.424999999999997</v>
      </c>
      <c r="J18" s="12">
        <f>I18/I46*1000</f>
        <v>28.322551336275051</v>
      </c>
      <c r="K18" s="17">
        <v>0</v>
      </c>
      <c r="L18" s="17">
        <v>0</v>
      </c>
      <c r="M18" s="38"/>
      <c r="N18" s="8"/>
      <c r="O18" s="19"/>
      <c r="P18" s="18"/>
      <c r="Q18" s="20"/>
    </row>
    <row r="19" spans="1:17" ht="41.25" customHeight="1">
      <c r="A19" s="15" t="s">
        <v>24</v>
      </c>
      <c r="B19" s="16" t="s">
        <v>87</v>
      </c>
      <c r="C19" s="17">
        <f>C20+C21+C22</f>
        <v>916.18000000000006</v>
      </c>
      <c r="D19" s="12">
        <f>C19/C46*1000</f>
        <v>19.276880283794192</v>
      </c>
      <c r="E19" s="17">
        <f>E20+E21+E22</f>
        <v>400.77</v>
      </c>
      <c r="F19" s="12">
        <f>E19/E46*1000</f>
        <v>19.276870833373412</v>
      </c>
      <c r="G19" s="17">
        <f>G20+G21+G22</f>
        <v>460.67</v>
      </c>
      <c r="H19" s="12">
        <f>G19/G46*1000</f>
        <v>19.276839212657009</v>
      </c>
      <c r="I19" s="17">
        <f>I20+I21+I22</f>
        <v>54.739000000000004</v>
      </c>
      <c r="J19" s="12">
        <f>I19/I46*1000</f>
        <v>19.276942960476966</v>
      </c>
      <c r="K19" s="17">
        <f>K20+K21+K22</f>
        <v>0</v>
      </c>
      <c r="L19" s="17">
        <f>L20+L21+L22</f>
        <v>0</v>
      </c>
      <c r="M19" s="38"/>
      <c r="N19" s="18"/>
      <c r="O19" s="13"/>
      <c r="P19" s="13"/>
      <c r="Q19" s="14"/>
    </row>
    <row r="20" spans="1:17" ht="33.75" customHeight="1">
      <c r="A20" s="15" t="s">
        <v>26</v>
      </c>
      <c r="B20" s="16" t="s">
        <v>88</v>
      </c>
      <c r="C20" s="17">
        <v>296.14</v>
      </c>
      <c r="D20" s="12">
        <f>C20/C46*1000</f>
        <v>6.2309320518269455</v>
      </c>
      <c r="E20" s="17">
        <f>ROUND(C20/C46*E46,2)</f>
        <v>129.54</v>
      </c>
      <c r="F20" s="12">
        <f>E20/E46*1000</f>
        <v>6.2308202903290963</v>
      </c>
      <c r="G20" s="17">
        <f>ROUND(C20/C46*G46,2)</f>
        <v>148.9</v>
      </c>
      <c r="H20" s="12">
        <f>G20/G46*1000</f>
        <v>6.2307538124137212</v>
      </c>
      <c r="I20" s="17">
        <f>ROUND(C20/C46*I46,3)</f>
        <v>17.693000000000001</v>
      </c>
      <c r="J20" s="12">
        <f>I20/I46*1000</f>
        <v>6.2307852134624122</v>
      </c>
      <c r="K20" s="17">
        <v>0</v>
      </c>
      <c r="L20" s="17">
        <v>0</v>
      </c>
      <c r="M20" s="38"/>
      <c r="N20" s="13"/>
      <c r="O20" s="13"/>
      <c r="P20" s="18"/>
      <c r="Q20" s="18"/>
    </row>
    <row r="21" spans="1:17" ht="35.1" customHeight="1">
      <c r="A21" s="15" t="s">
        <v>28</v>
      </c>
      <c r="B21" s="16" t="s">
        <v>29</v>
      </c>
      <c r="C21" s="17">
        <v>454.58</v>
      </c>
      <c r="D21" s="12">
        <f>C21/C46*1000</f>
        <v>9.5645880060764945</v>
      </c>
      <c r="E21" s="17">
        <f>ROUND(C21/C46*E46,2)</f>
        <v>198.85</v>
      </c>
      <c r="F21" s="12">
        <f>E21/E46*1000</f>
        <v>9.5646025531259919</v>
      </c>
      <c r="G21" s="17">
        <f>ROUND(C21/C46*G46,2)</f>
        <v>228.57</v>
      </c>
      <c r="H21" s="12">
        <f>G21/G46*1000</f>
        <v>9.56456278645671</v>
      </c>
      <c r="I21" s="17">
        <f>ROUND(C21/C46*I46,3)</f>
        <v>27.16</v>
      </c>
      <c r="J21" s="12">
        <f>I21/I46*1000</f>
        <v>9.5646937431548693</v>
      </c>
      <c r="K21" s="17">
        <v>0</v>
      </c>
      <c r="L21" s="17">
        <v>0</v>
      </c>
      <c r="M21" s="38"/>
      <c r="N21" s="13"/>
      <c r="O21" s="18"/>
      <c r="P21" s="18"/>
      <c r="Q21" s="18"/>
    </row>
    <row r="22" spans="1:17" ht="35.1" customHeight="1">
      <c r="A22" s="15" t="s">
        <v>30</v>
      </c>
      <c r="B22" s="16" t="s">
        <v>31</v>
      </c>
      <c r="C22" s="17">
        <v>165.46</v>
      </c>
      <c r="D22" s="12">
        <f>C22/C46*1000</f>
        <v>3.4813602258907492</v>
      </c>
      <c r="E22" s="17">
        <f>ROUND(C22/C46*E46,2)</f>
        <v>72.38</v>
      </c>
      <c r="F22" s="12">
        <f>E22/E46*1000</f>
        <v>3.4814479899183266</v>
      </c>
      <c r="G22" s="17">
        <f>ROUND(C22/C46*G46,2)</f>
        <v>83.2</v>
      </c>
      <c r="H22" s="12">
        <f>G22/G46*1000</f>
        <v>3.4815226137865789</v>
      </c>
      <c r="I22" s="17">
        <f>ROUND(C22/C46*I46,3)</f>
        <v>9.8859999999999992</v>
      </c>
      <c r="J22" s="12">
        <f>I22/I46*1000</f>
        <v>3.4814640038596845</v>
      </c>
      <c r="K22" s="17">
        <v>0</v>
      </c>
      <c r="L22" s="17">
        <v>0</v>
      </c>
      <c r="M22" s="38"/>
      <c r="N22" s="18"/>
    </row>
    <row r="23" spans="1:17" ht="29.25" customHeight="1">
      <c r="A23" s="15" t="s">
        <v>32</v>
      </c>
      <c r="B23" s="11" t="s">
        <v>89</v>
      </c>
      <c r="C23" s="17">
        <f>SUM(C24:C26)</f>
        <v>159.07</v>
      </c>
      <c r="D23" s="12">
        <f>C23/C46*1000</f>
        <v>3.3469114658070924</v>
      </c>
      <c r="E23" s="17">
        <f>SUM(E24:E26)</f>
        <v>69.582999999999998</v>
      </c>
      <c r="F23" s="12">
        <f>E23/E46*1000</f>
        <v>3.3469134496060642</v>
      </c>
      <c r="G23" s="17">
        <f>SUM(G24:G26)</f>
        <v>79.983000000000004</v>
      </c>
      <c r="H23" s="12">
        <f>G23/G46*1000</f>
        <v>3.3469065290684124</v>
      </c>
      <c r="I23" s="17">
        <f>SUM(I24:I26)</f>
        <v>9.5039999999999996</v>
      </c>
      <c r="J23" s="12">
        <f>I23/I46*1000</f>
        <v>3.3469384880318072</v>
      </c>
      <c r="K23" s="17">
        <v>0</v>
      </c>
      <c r="L23" s="17">
        <v>0</v>
      </c>
      <c r="M23" s="13"/>
      <c r="O23" s="20"/>
      <c r="P23" s="14"/>
    </row>
    <row r="24" spans="1:17" ht="27.75" customHeight="1">
      <c r="A24" s="15" t="s">
        <v>34</v>
      </c>
      <c r="B24" s="16" t="s">
        <v>35</v>
      </c>
      <c r="C24" s="17">
        <v>73.34</v>
      </c>
      <c r="D24" s="12">
        <f>C24/C46*1000</f>
        <v>1.543109869254367</v>
      </c>
      <c r="E24" s="17">
        <f>ROUND(C24/C46*E46,3)</f>
        <v>32.082000000000001</v>
      </c>
      <c r="F24" s="12">
        <f>E24/E46*1000</f>
        <v>1.5431308982116574</v>
      </c>
      <c r="G24" s="17">
        <f>ROUND(C24/C46*G46,3)</f>
        <v>36.877000000000002</v>
      </c>
      <c r="H24" s="12">
        <f>G24/G46*1000</f>
        <v>1.5431263152476884</v>
      </c>
      <c r="I24" s="17">
        <f>ROUND(C24/C46*I46,3)</f>
        <v>4.3819999999999997</v>
      </c>
      <c r="J24" s="12">
        <f>I24/I46*1000</f>
        <v>1.5431696606224092</v>
      </c>
      <c r="K24" s="17">
        <v>0</v>
      </c>
      <c r="L24" s="17">
        <v>0</v>
      </c>
      <c r="M24" s="38"/>
      <c r="N24" s="20"/>
      <c r="O24" s="18"/>
      <c r="P24" s="14"/>
    </row>
    <row r="25" spans="1:17" ht="29.25" customHeight="1">
      <c r="A25" s="15" t="s">
        <v>36</v>
      </c>
      <c r="B25" s="16" t="s">
        <v>88</v>
      </c>
      <c r="C25" s="17">
        <v>15.02</v>
      </c>
      <c r="D25" s="12">
        <f>C25/C46*1000</f>
        <v>0.31602822792746921</v>
      </c>
      <c r="E25" s="17">
        <f>ROUND(C25/C46*E46,3)</f>
        <v>6.57</v>
      </c>
      <c r="F25" s="12">
        <f>E25/E46*1000</f>
        <v>0.31601427595694126</v>
      </c>
      <c r="G25" s="17">
        <f>ROUND(C25/C46*G46,3)</f>
        <v>7.5519999999999996</v>
      </c>
      <c r="H25" s="12">
        <f>G25/G46*1000</f>
        <v>0.31601512955908945</v>
      </c>
      <c r="I25" s="17">
        <f>ROUND(C25/C46*I46,3)</f>
        <v>0.89700000000000002</v>
      </c>
      <c r="J25" s="12">
        <f>I25/I46*1000</f>
        <v>0.31588844947017369</v>
      </c>
      <c r="K25" s="17">
        <v>0</v>
      </c>
      <c r="L25" s="17">
        <v>0</v>
      </c>
      <c r="M25" s="38"/>
      <c r="N25" s="18"/>
      <c r="O25" s="18"/>
      <c r="P25" s="14"/>
    </row>
    <row r="26" spans="1:17" ht="32.25" customHeight="1">
      <c r="A26" s="15" t="s">
        <v>90</v>
      </c>
      <c r="B26" s="16" t="s">
        <v>38</v>
      </c>
      <c r="C26" s="17">
        <v>70.709999999999994</v>
      </c>
      <c r="D26" s="12">
        <f>C26/C46*1000</f>
        <v>1.4877733686252559</v>
      </c>
      <c r="E26" s="17">
        <f>ROUND(C26/C46*E46,3)</f>
        <v>30.931000000000001</v>
      </c>
      <c r="F26" s="12">
        <f>E26/E46*1000</f>
        <v>1.4877682754374657</v>
      </c>
      <c r="G26" s="17">
        <f>ROUND(C26/C46*G46,3)</f>
        <v>35.554000000000002</v>
      </c>
      <c r="H26" s="12">
        <f>G26/G46*1000</f>
        <v>1.4877650842616348</v>
      </c>
      <c r="I26" s="17">
        <f>ROUND(C26/C46*I46,3)</f>
        <v>4.2249999999999996</v>
      </c>
      <c r="J26" s="12">
        <f>I26/I46*1000</f>
        <v>1.4878803779392238</v>
      </c>
      <c r="K26" s="17">
        <v>0</v>
      </c>
      <c r="L26" s="17">
        <v>0</v>
      </c>
      <c r="M26" s="38"/>
      <c r="N26" s="18"/>
      <c r="O26" s="22"/>
      <c r="P26" s="22"/>
    </row>
    <row r="27" spans="1:17" ht="29.25" customHeight="1">
      <c r="A27" s="10" t="s">
        <v>39</v>
      </c>
      <c r="B27" s="11" t="s">
        <v>91</v>
      </c>
      <c r="C27" s="12">
        <f>SUM(C28:C30)</f>
        <v>209.45</v>
      </c>
      <c r="D27" s="12">
        <f>C27/C46*1000</f>
        <v>4.4069315805198688</v>
      </c>
      <c r="E27" s="12">
        <f>SUM(E28:E30)</f>
        <v>91.62</v>
      </c>
      <c r="F27" s="12">
        <f>E27/E46*1000</f>
        <v>4.4068840126598117</v>
      </c>
      <c r="G27" s="12">
        <f>SUM(G28:G30)</f>
        <v>105.315</v>
      </c>
      <c r="H27" s="12">
        <f>G27/G46*1000</f>
        <v>4.4069297364294888</v>
      </c>
      <c r="I27" s="12">
        <f>SUM(I28:I30)</f>
        <v>12.513999999999999</v>
      </c>
      <c r="J27" s="12">
        <f>I27/I46*1000</f>
        <v>4.4069432069896921</v>
      </c>
      <c r="K27" s="12">
        <v>0</v>
      </c>
      <c r="L27" s="12">
        <v>0</v>
      </c>
      <c r="M27" s="38"/>
      <c r="N27" s="22"/>
      <c r="O27" s="20"/>
      <c r="P27" s="14"/>
    </row>
    <row r="28" spans="1:17" ht="27.75" customHeight="1">
      <c r="A28" s="15" t="s">
        <v>41</v>
      </c>
      <c r="B28" s="16" t="s">
        <v>35</v>
      </c>
      <c r="C28" s="17">
        <v>153</v>
      </c>
      <c r="D28" s="12">
        <f>C28/C46*1000</f>
        <v>3.2191956639748862</v>
      </c>
      <c r="E28" s="17">
        <f>ROUND(C28/C46*E46,2)</f>
        <v>66.930000000000007</v>
      </c>
      <c r="F28" s="12">
        <f>E28/E46*1000</f>
        <v>3.2193052495887491</v>
      </c>
      <c r="G28" s="17">
        <f>ROUND(C28/C46*G46,3)</f>
        <v>76.930999999999997</v>
      </c>
      <c r="H28" s="12">
        <f>G28/G46*1000</f>
        <v>3.2191949062646068</v>
      </c>
      <c r="I28" s="17">
        <f>ROUND(C28/C46*I46,3)</f>
        <v>9.141</v>
      </c>
      <c r="J28" s="12">
        <f>I28/I46*1000</f>
        <v>3.2191040318917032</v>
      </c>
      <c r="K28" s="17">
        <v>0</v>
      </c>
      <c r="L28" s="17">
        <v>0</v>
      </c>
      <c r="M28" s="38"/>
      <c r="N28" s="20"/>
      <c r="O28" s="18"/>
      <c r="P28" s="14"/>
    </row>
    <row r="29" spans="1:17" ht="32.25" customHeight="1">
      <c r="A29" s="15" t="s">
        <v>42</v>
      </c>
      <c r="B29" s="16" t="s">
        <v>88</v>
      </c>
      <c r="C29" s="17">
        <v>31.81</v>
      </c>
      <c r="D29" s="12">
        <f>C29/C46*1000</f>
        <v>0.6692981311832753</v>
      </c>
      <c r="E29" s="17">
        <f>ROUND(C29/C46*E46,2)</f>
        <v>13.91</v>
      </c>
      <c r="F29" s="12">
        <f>E29/E46*1000</f>
        <v>0.66906523265769446</v>
      </c>
      <c r="G29" s="17">
        <f>ROUND(C29/C46*G46,3)</f>
        <v>15.994999999999999</v>
      </c>
      <c r="H29" s="12">
        <f>G29/G46*1000</f>
        <v>0.66931435345572499</v>
      </c>
      <c r="I29" s="17">
        <f>ROUND(C29/C46*I46,3)</f>
        <v>1.901</v>
      </c>
      <c r="J29" s="12">
        <f>I29/I46*1000</f>
        <v>0.66945812981360109</v>
      </c>
      <c r="K29" s="17">
        <f>ROUND(C29/C46*K46,2)</f>
        <v>0</v>
      </c>
      <c r="L29" s="17" t="e">
        <f>ROUND(D29/D46*L46,2)</f>
        <v>#DIV/0!</v>
      </c>
      <c r="M29" s="38"/>
      <c r="N29" s="18"/>
      <c r="O29" s="18"/>
      <c r="P29" s="14"/>
    </row>
    <row r="30" spans="1:17" ht="27.75" customHeight="1">
      <c r="A30" s="15" t="s">
        <v>92</v>
      </c>
      <c r="B30" s="16" t="s">
        <v>38</v>
      </c>
      <c r="C30" s="17">
        <v>24.64</v>
      </c>
      <c r="D30" s="12">
        <f>C30/C46*1000</f>
        <v>0.51843778536170715</v>
      </c>
      <c r="E30" s="17">
        <f>ROUND(C30/C46*E46,2)</f>
        <v>10.78</v>
      </c>
      <c r="F30" s="12">
        <f>E30/E46*1000</f>
        <v>0.51851353041336778</v>
      </c>
      <c r="G30" s="17">
        <f>ROUND(C30/C46*G46,3)</f>
        <v>12.388999999999999</v>
      </c>
      <c r="H30" s="12">
        <f>G30/G46*1000</f>
        <v>0.51842047670915758</v>
      </c>
      <c r="I30" s="17">
        <f>ROUND(C30/C46*I46,3)</f>
        <v>1.472</v>
      </c>
      <c r="J30" s="12">
        <f>I30/I46*1000</f>
        <v>0.51838104528438766</v>
      </c>
      <c r="K30" s="17">
        <f>ROUND(C30/C46*K46,2)</f>
        <v>0</v>
      </c>
      <c r="L30" s="17" t="e">
        <f>ROUND(D30/D46*L46,2)</f>
        <v>#DIV/0!</v>
      </c>
      <c r="M30" s="38"/>
      <c r="N30" s="18"/>
      <c r="O30" s="18"/>
      <c r="P30" s="14"/>
    </row>
    <row r="31" spans="1:17" ht="27.75" customHeight="1">
      <c r="A31" s="10" t="s">
        <v>44</v>
      </c>
      <c r="B31" s="11" t="s">
        <v>93</v>
      </c>
      <c r="C31" s="17">
        <f>C32+C33+C34</f>
        <v>0</v>
      </c>
      <c r="D31" s="12">
        <f>C31/C46*1000</f>
        <v>0</v>
      </c>
      <c r="E31" s="17">
        <f>E32+E33+E34</f>
        <v>0</v>
      </c>
      <c r="F31" s="12">
        <f>E31/E46*1000</f>
        <v>0</v>
      </c>
      <c r="G31" s="17">
        <f>G32+G33+G34</f>
        <v>0</v>
      </c>
      <c r="H31" s="12">
        <f>G31/G46*1000</f>
        <v>0</v>
      </c>
      <c r="I31" s="17">
        <f>I32+I33+I34</f>
        <v>0</v>
      </c>
      <c r="J31" s="12">
        <f>I31/I46*1000</f>
        <v>0</v>
      </c>
      <c r="K31" s="17">
        <f>K32+K33+K34</f>
        <v>0</v>
      </c>
      <c r="L31" s="17">
        <f>L32+L33+L34</f>
        <v>0</v>
      </c>
      <c r="M31" s="13"/>
      <c r="N31" s="18"/>
      <c r="O31" s="18"/>
      <c r="P31" s="14"/>
    </row>
    <row r="32" spans="1:17" ht="27.75" customHeight="1">
      <c r="A32" s="15" t="s">
        <v>94</v>
      </c>
      <c r="B32" s="16" t="s">
        <v>35</v>
      </c>
      <c r="C32" s="17">
        <v>0</v>
      </c>
      <c r="D32" s="12">
        <f>C32/C46*1000</f>
        <v>0</v>
      </c>
      <c r="E32" s="17">
        <v>0</v>
      </c>
      <c r="F32" s="12">
        <f>E32/E46*1000</f>
        <v>0</v>
      </c>
      <c r="G32" s="17">
        <v>0</v>
      </c>
      <c r="H32" s="12">
        <f>G32/G46*1000</f>
        <v>0</v>
      </c>
      <c r="I32" s="17">
        <v>0</v>
      </c>
      <c r="J32" s="12">
        <f>I32/I46*1000</f>
        <v>0</v>
      </c>
      <c r="K32" s="17">
        <v>0</v>
      </c>
      <c r="L32" s="17">
        <v>0</v>
      </c>
      <c r="M32" s="13"/>
      <c r="N32" s="18"/>
      <c r="O32" s="18"/>
      <c r="P32" s="14"/>
    </row>
    <row r="33" spans="1:16" ht="27.75" customHeight="1">
      <c r="A33" s="15" t="s">
        <v>95</v>
      </c>
      <c r="B33" s="16" t="s">
        <v>88</v>
      </c>
      <c r="C33" s="17">
        <v>0</v>
      </c>
      <c r="D33" s="12">
        <f>C33/C46*1000</f>
        <v>0</v>
      </c>
      <c r="E33" s="17">
        <v>0</v>
      </c>
      <c r="F33" s="12">
        <f>E33/E46*1000</f>
        <v>0</v>
      </c>
      <c r="G33" s="17">
        <v>0</v>
      </c>
      <c r="H33" s="12">
        <f>G33/G46*1000</f>
        <v>0</v>
      </c>
      <c r="I33" s="17">
        <v>0</v>
      </c>
      <c r="J33" s="12">
        <f>I33/I46*1000</f>
        <v>0</v>
      </c>
      <c r="K33" s="17">
        <v>0</v>
      </c>
      <c r="L33" s="17">
        <v>0</v>
      </c>
      <c r="M33" s="13"/>
      <c r="N33" s="18"/>
      <c r="O33" s="18"/>
      <c r="P33" s="14"/>
    </row>
    <row r="34" spans="1:16" ht="27.75" customHeight="1">
      <c r="A34" s="15" t="s">
        <v>96</v>
      </c>
      <c r="B34" s="16" t="s">
        <v>38</v>
      </c>
      <c r="C34" s="17">
        <v>0</v>
      </c>
      <c r="D34" s="12">
        <f>C34/C46*1000</f>
        <v>0</v>
      </c>
      <c r="E34" s="17">
        <v>0</v>
      </c>
      <c r="F34" s="12">
        <f>E34/E46*1000</f>
        <v>0</v>
      </c>
      <c r="G34" s="17">
        <v>0</v>
      </c>
      <c r="H34" s="12">
        <f>G34/G46*1000</f>
        <v>0</v>
      </c>
      <c r="I34" s="17">
        <v>0</v>
      </c>
      <c r="J34" s="12">
        <f>I34/I46*1000</f>
        <v>0</v>
      </c>
      <c r="K34" s="17">
        <v>0</v>
      </c>
      <c r="L34" s="17">
        <v>0</v>
      </c>
      <c r="M34" s="13"/>
      <c r="N34" s="18"/>
      <c r="O34" s="18"/>
      <c r="P34" s="14"/>
    </row>
    <row r="35" spans="1:16" ht="29.25" customHeight="1">
      <c r="A35" s="10" t="s">
        <v>46</v>
      </c>
      <c r="B35" s="16" t="s">
        <v>45</v>
      </c>
      <c r="C35" s="17">
        <v>0</v>
      </c>
      <c r="D35" s="12">
        <f>C35/C46*1000</f>
        <v>0</v>
      </c>
      <c r="E35" s="17">
        <v>0</v>
      </c>
      <c r="F35" s="12">
        <f>E35/E46*1000</f>
        <v>0</v>
      </c>
      <c r="G35" s="17">
        <v>0</v>
      </c>
      <c r="H35" s="12">
        <f>G35/G46*1000</f>
        <v>0</v>
      </c>
      <c r="I35" s="17">
        <v>0</v>
      </c>
      <c r="J35" s="12">
        <f>I35/I46*1000</f>
        <v>0</v>
      </c>
      <c r="K35" s="17">
        <v>0</v>
      </c>
      <c r="L35" s="17">
        <v>0</v>
      </c>
      <c r="M35" s="13"/>
      <c r="N35" s="18"/>
      <c r="O35" s="18"/>
      <c r="P35" s="14"/>
    </row>
    <row r="36" spans="1:16" ht="29.25" customHeight="1">
      <c r="A36" s="10" t="s">
        <v>48</v>
      </c>
      <c r="B36" s="16" t="s">
        <v>47</v>
      </c>
      <c r="C36" s="17">
        <v>0</v>
      </c>
      <c r="D36" s="12">
        <f>C36/C46*1000</f>
        <v>0</v>
      </c>
      <c r="E36" s="17">
        <v>0</v>
      </c>
      <c r="F36" s="12">
        <f>E36/E46*1000</f>
        <v>0</v>
      </c>
      <c r="G36" s="17">
        <v>0</v>
      </c>
      <c r="H36" s="12">
        <f>G36/G46*1000</f>
        <v>0</v>
      </c>
      <c r="I36" s="17">
        <v>0</v>
      </c>
      <c r="J36" s="12">
        <f>I36/I46*1000</f>
        <v>0</v>
      </c>
      <c r="K36" s="17">
        <v>0</v>
      </c>
      <c r="L36" s="17">
        <v>0</v>
      </c>
      <c r="M36" s="18"/>
      <c r="N36" s="18"/>
      <c r="O36" s="18"/>
      <c r="P36" s="14"/>
    </row>
    <row r="37" spans="1:16" ht="27.75" customHeight="1">
      <c r="A37" s="10" t="s">
        <v>50</v>
      </c>
      <c r="B37" s="11" t="s">
        <v>49</v>
      </c>
      <c r="C37" s="12">
        <f>C11+C17+C27+C31+C35+C36</f>
        <v>11418.62</v>
      </c>
      <c r="D37" s="12">
        <f>ROUND((C37/C46*1000),2)</f>
        <v>240.25</v>
      </c>
      <c r="E37" s="12">
        <f>E11+E17+E27+E31+E35+E36</f>
        <v>4994.9133443908149</v>
      </c>
      <c r="F37" s="12">
        <f>ROUND((E37/E46*1000),2)</f>
        <v>240.25</v>
      </c>
      <c r="G37" s="12">
        <f>G11+G17+G27+G31+G35+G36</f>
        <v>5741.4818566300701</v>
      </c>
      <c r="H37" s="12">
        <f>ROUND((G37/G46*1000),2)</f>
        <v>240.25</v>
      </c>
      <c r="I37" s="12">
        <f>I11+I17+I27+I31+I35+I36</f>
        <v>682.22679897911519</v>
      </c>
      <c r="J37" s="12">
        <f>ROUND((I37/I46*1000),2)</f>
        <v>240.25</v>
      </c>
      <c r="K37" s="12">
        <f>K11+K27+K31+K35+K36</f>
        <v>0</v>
      </c>
      <c r="L37" s="12">
        <f>L11+L27+L31+L35+L36</f>
        <v>0</v>
      </c>
      <c r="M37" s="38"/>
      <c r="N37" s="18"/>
      <c r="O37" s="18"/>
      <c r="P37" s="14"/>
    </row>
    <row r="38" spans="1:16" ht="30.75" customHeight="1">
      <c r="A38" s="10" t="s">
        <v>52</v>
      </c>
      <c r="B38" s="23" t="s">
        <v>97</v>
      </c>
      <c r="C38" s="12">
        <v>0</v>
      </c>
      <c r="D38" s="12">
        <v>0</v>
      </c>
      <c r="E38" s="12">
        <v>0</v>
      </c>
      <c r="F38" s="12">
        <f>E38/E46*1000</f>
        <v>0</v>
      </c>
      <c r="G38" s="12">
        <v>0</v>
      </c>
      <c r="H38" s="12">
        <f>G38/G46*1000</f>
        <v>0</v>
      </c>
      <c r="I38" s="12">
        <v>0</v>
      </c>
      <c r="J38" s="12">
        <f>I38/I46*1000</f>
        <v>0</v>
      </c>
      <c r="K38" s="17">
        <v>0</v>
      </c>
      <c r="L38" s="17">
        <v>0</v>
      </c>
      <c r="M38" s="38"/>
      <c r="N38" s="18"/>
      <c r="O38" s="18"/>
      <c r="P38" s="14"/>
    </row>
    <row r="39" spans="1:16" ht="33.75" customHeight="1">
      <c r="A39" s="10" t="s">
        <v>64</v>
      </c>
      <c r="B39" s="23" t="s">
        <v>98</v>
      </c>
      <c r="C39" s="12">
        <f>((C43+C44)/((100-18)/100))</f>
        <v>1589.0487804878051</v>
      </c>
      <c r="D39" s="12">
        <f>C39/C46*1000</f>
        <v>33.4343721829472</v>
      </c>
      <c r="E39" s="12">
        <f>((E43+E44)/((100-18)/100))</f>
        <v>695.107284557909</v>
      </c>
      <c r="F39" s="12">
        <f>E39/E46*1000</f>
        <v>33.4343721829472</v>
      </c>
      <c r="G39" s="12">
        <f>((G43+G44)/((100-18)/100))</f>
        <v>799.00091833547719</v>
      </c>
      <c r="H39" s="12">
        <f>G39/G46*1000</f>
        <v>33.4343721829472</v>
      </c>
      <c r="I39" s="12">
        <f>((I43+I44)/((100-18)/100))</f>
        <v>94.940577594418713</v>
      </c>
      <c r="J39" s="12">
        <f>I39/I46*1000</f>
        <v>33.4343721829472</v>
      </c>
      <c r="K39" s="17">
        <v>0</v>
      </c>
      <c r="L39" s="17">
        <v>0</v>
      </c>
      <c r="M39" s="38"/>
      <c r="N39" s="18"/>
    </row>
    <row r="40" spans="1:16" ht="30" customHeight="1">
      <c r="A40" s="15" t="s">
        <v>99</v>
      </c>
      <c r="B40" s="16" t="s">
        <v>55</v>
      </c>
      <c r="C40" s="17">
        <f>C39*0.18</f>
        <v>286.02878048780491</v>
      </c>
      <c r="D40" s="12">
        <f>C40/C46*1000</f>
        <v>6.018186992930497</v>
      </c>
      <c r="E40" s="17">
        <f>E39*0.18</f>
        <v>125.11931122042361</v>
      </c>
      <c r="F40" s="12">
        <f>E40/E46*1000</f>
        <v>6.018186992930497</v>
      </c>
      <c r="G40" s="17">
        <f>G39*0.18</f>
        <v>143.8201653003859</v>
      </c>
      <c r="H40" s="12">
        <f>G40/G46*1000</f>
        <v>6.018186992930497</v>
      </c>
      <c r="I40" s="17">
        <f>I39*0.18</f>
        <v>17.089303966995367</v>
      </c>
      <c r="J40" s="12">
        <f>I40/I46*1000</f>
        <v>6.0181869929304961</v>
      </c>
      <c r="K40" s="17">
        <v>0</v>
      </c>
      <c r="L40" s="17">
        <v>0</v>
      </c>
      <c r="M40" s="38"/>
    </row>
    <row r="41" spans="1:16" ht="30" customHeight="1">
      <c r="A41" s="15" t="s">
        <v>100</v>
      </c>
      <c r="B41" s="16" t="s">
        <v>57</v>
      </c>
      <c r="C41" s="17">
        <v>0</v>
      </c>
      <c r="D41" s="12">
        <f>C41/C46*1000</f>
        <v>0</v>
      </c>
      <c r="E41" s="17">
        <v>0</v>
      </c>
      <c r="F41" s="12">
        <f>E41/E46*1000</f>
        <v>0</v>
      </c>
      <c r="G41" s="17">
        <v>0</v>
      </c>
      <c r="H41" s="12">
        <f>G41/G46*1000</f>
        <v>0</v>
      </c>
      <c r="I41" s="17">
        <v>0</v>
      </c>
      <c r="J41" s="12">
        <f>I41/I46*1000</f>
        <v>0</v>
      </c>
      <c r="K41" s="17">
        <v>0</v>
      </c>
      <c r="L41" s="17">
        <v>0</v>
      </c>
      <c r="M41" s="38"/>
    </row>
    <row r="42" spans="1:16" ht="31.5" customHeight="1">
      <c r="A42" s="15" t="s">
        <v>101</v>
      </c>
      <c r="B42" s="16" t="s">
        <v>59</v>
      </c>
      <c r="C42" s="17">
        <v>0</v>
      </c>
      <c r="D42" s="12">
        <f>C42/C46*1000</f>
        <v>0</v>
      </c>
      <c r="E42" s="17">
        <v>0</v>
      </c>
      <c r="F42" s="12">
        <f>E42/E46*1000</f>
        <v>0</v>
      </c>
      <c r="G42" s="17">
        <v>0</v>
      </c>
      <c r="H42" s="12">
        <f>G42/G46*1000</f>
        <v>0</v>
      </c>
      <c r="I42" s="17">
        <v>0</v>
      </c>
      <c r="J42" s="12">
        <f>I42/I46*1000</f>
        <v>0</v>
      </c>
      <c r="K42" s="17">
        <v>0</v>
      </c>
      <c r="L42" s="17">
        <v>0</v>
      </c>
      <c r="M42" s="38"/>
    </row>
    <row r="43" spans="1:16" ht="34.5" customHeight="1">
      <c r="A43" s="15" t="s">
        <v>102</v>
      </c>
      <c r="B43" s="16" t="s">
        <v>61</v>
      </c>
      <c r="C43" s="17">
        <v>1200</v>
      </c>
      <c r="D43" s="12">
        <f>C43/C46*1000</f>
        <v>25.248593442940283</v>
      </c>
      <c r="E43" s="17">
        <f>C43/C46*E46</f>
        <v>524.92330739741703</v>
      </c>
      <c r="F43" s="12">
        <f>E43/E46*1000</f>
        <v>25.248593442940283</v>
      </c>
      <c r="G43" s="17">
        <f>C43/C46*G46</f>
        <v>603.38053417607523</v>
      </c>
      <c r="H43" s="12">
        <f>G43/G46*1000</f>
        <v>25.248593442940283</v>
      </c>
      <c r="I43" s="17">
        <f>C43/C46*I46</f>
        <v>71.696158426507651</v>
      </c>
      <c r="J43" s="12">
        <f>I43/I46*1000</f>
        <v>25.248593442940283</v>
      </c>
      <c r="K43" s="17">
        <v>0</v>
      </c>
      <c r="L43" s="17">
        <v>0</v>
      </c>
      <c r="M43" s="38"/>
    </row>
    <row r="44" spans="1:16" ht="35.1" customHeight="1">
      <c r="A44" s="15" t="s">
        <v>103</v>
      </c>
      <c r="B44" s="16" t="s">
        <v>63</v>
      </c>
      <c r="C44" s="17">
        <v>103.02</v>
      </c>
      <c r="D44" s="12">
        <f>C44/C46*1000</f>
        <v>2.1675917470764232</v>
      </c>
      <c r="E44" s="17">
        <f>C44/C46*E46</f>
        <v>45.064665940068259</v>
      </c>
      <c r="F44" s="12">
        <f>E44/E46*1000</f>
        <v>2.1675917470764232</v>
      </c>
      <c r="G44" s="17">
        <f>C44/C46*G46</f>
        <v>51.800218859016063</v>
      </c>
      <c r="H44" s="12">
        <f>G44/G46*1000</f>
        <v>2.1675917470764232</v>
      </c>
      <c r="I44" s="17">
        <f>C44/C46*I46</f>
        <v>6.1551152009156826</v>
      </c>
      <c r="J44" s="12">
        <f>I44/I46*1000</f>
        <v>2.1675917470764232</v>
      </c>
      <c r="K44" s="17">
        <v>0</v>
      </c>
      <c r="L44" s="17">
        <v>0</v>
      </c>
      <c r="M44" s="38"/>
    </row>
    <row r="45" spans="1:16" ht="51" customHeight="1">
      <c r="A45" s="10" t="s">
        <v>66</v>
      </c>
      <c r="B45" s="16" t="s">
        <v>118</v>
      </c>
      <c r="C45" s="12">
        <f>C37+C38+C39</f>
        <v>13007.668780487806</v>
      </c>
      <c r="D45" s="12">
        <f>D37+D39</f>
        <v>273.68437218294719</v>
      </c>
      <c r="E45" s="12">
        <f>E37+E38+E39</f>
        <v>5690.0206289487242</v>
      </c>
      <c r="F45" s="12">
        <f>F37+F39</f>
        <v>273.68437218294719</v>
      </c>
      <c r="G45" s="12">
        <f>G37+G38+G39</f>
        <v>6540.4827749655469</v>
      </c>
      <c r="H45" s="12">
        <f>H37+H39</f>
        <v>273.68437218294719</v>
      </c>
      <c r="I45" s="12">
        <f>I37+I38+I39</f>
        <v>777.16737657353394</v>
      </c>
      <c r="J45" s="12">
        <f>J37+J39</f>
        <v>273.68437218294719</v>
      </c>
      <c r="K45" s="17">
        <v>0</v>
      </c>
      <c r="L45" s="17">
        <v>0</v>
      </c>
      <c r="M45" s="38"/>
    </row>
    <row r="46" spans="1:16" ht="45" customHeight="1">
      <c r="A46" s="10" t="s">
        <v>68</v>
      </c>
      <c r="B46" s="39" t="s">
        <v>105</v>
      </c>
      <c r="C46" s="12">
        <f>E46+G46+I46+K46</f>
        <v>47527.4</v>
      </c>
      <c r="D46" s="12"/>
      <c r="E46" s="24">
        <v>20790.2</v>
      </c>
      <c r="F46" s="24"/>
      <c r="G46" s="12">
        <v>23897.59</v>
      </c>
      <c r="H46" s="12"/>
      <c r="I46" s="12">
        <v>2839.61</v>
      </c>
      <c r="J46" s="12"/>
      <c r="K46" s="12">
        <v>0</v>
      </c>
      <c r="L46" s="12"/>
    </row>
    <row r="47" spans="1:16" ht="22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36"/>
      <c r="L47" s="36"/>
    </row>
    <row r="48" spans="1:16" ht="29.25" customHeight="1">
      <c r="A48" s="18"/>
      <c r="B48" s="51"/>
      <c r="C48" s="18"/>
      <c r="D48" s="18"/>
      <c r="E48" s="18"/>
      <c r="F48" s="18"/>
      <c r="G48" s="18"/>
      <c r="H48" s="18"/>
      <c r="I48" s="52"/>
      <c r="J48" s="52"/>
      <c r="K48" s="42"/>
      <c r="L48" s="42"/>
    </row>
    <row r="49" spans="1:12" ht="24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ht="25.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4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</sheetData>
  <mergeCells count="13">
    <mergeCell ref="A6:K6"/>
    <mergeCell ref="A8:A9"/>
    <mergeCell ref="B8:B9"/>
    <mergeCell ref="C8:D8"/>
    <mergeCell ref="E8:F8"/>
    <mergeCell ref="G8:H8"/>
    <mergeCell ref="I8:J8"/>
    <mergeCell ref="K8:L8"/>
    <mergeCell ref="A1:B1"/>
    <mergeCell ref="A4:K4"/>
    <mergeCell ref="A5:K5"/>
    <mergeCell ref="G2:L2"/>
    <mergeCell ref="I1:L1"/>
  </mergeCells>
  <pageMargins left="0.7" right="0.7" top="0.75" bottom="0.75" header="0.3" footer="0.3"/>
  <pageSetup paperSize="9" scale="34" orientation="portrait" horizontalDpi="180" verticalDpi="18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N47"/>
  <sheetViews>
    <sheetView view="pageBreakPreview" topLeftCell="B31" zoomScale="60" zoomScaleNormal="42" workbookViewId="0">
      <selection activeCell="K33" sqref="K33"/>
    </sheetView>
  </sheetViews>
  <sheetFormatPr defaultRowHeight="15"/>
  <cols>
    <col min="1" max="1" width="33.140625" style="3" customWidth="1"/>
    <col min="2" max="2" width="60.42578125" style="3" customWidth="1"/>
    <col min="3" max="3" width="18" style="3" customWidth="1"/>
    <col min="4" max="4" width="17.7109375" style="3" customWidth="1"/>
    <col min="5" max="5" width="18.28515625" style="3" customWidth="1"/>
    <col min="6" max="6" width="17.5703125" style="3" customWidth="1"/>
    <col min="7" max="7" width="19.28515625" style="3" customWidth="1"/>
    <col min="8" max="8" width="18.5703125" style="3" customWidth="1"/>
    <col min="9" max="9" width="20.5703125" style="3" customWidth="1"/>
    <col min="10" max="10" width="21.7109375" style="3" customWidth="1"/>
    <col min="11" max="11" width="19.140625" style="3" customWidth="1"/>
    <col min="12" max="12" width="11.140625" style="3" customWidth="1"/>
    <col min="13" max="13" width="11.42578125" style="3" bestFit="1" customWidth="1"/>
    <col min="14" max="14" width="14.7109375" style="3" customWidth="1"/>
    <col min="15" max="253" width="9.140625" style="3"/>
    <col min="254" max="254" width="14.85546875" style="3" customWidth="1"/>
    <col min="255" max="255" width="60.42578125" style="3" customWidth="1"/>
    <col min="256" max="256" width="18" style="3" customWidth="1"/>
    <col min="257" max="257" width="17.7109375" style="3" customWidth="1"/>
    <col min="258" max="258" width="18.28515625" style="3" customWidth="1"/>
    <col min="259" max="259" width="17.5703125" style="3" customWidth="1"/>
    <col min="260" max="260" width="19.28515625" style="3" customWidth="1"/>
    <col min="261" max="261" width="18.5703125" style="3" customWidth="1"/>
    <col min="262" max="262" width="17.5703125" style="3" customWidth="1"/>
    <col min="263" max="263" width="18.5703125" style="3" customWidth="1"/>
    <col min="264" max="264" width="19.5703125" style="3" customWidth="1"/>
    <col min="265" max="265" width="18.5703125" style="3" customWidth="1"/>
    <col min="266" max="266" width="18.42578125" style="3" customWidth="1"/>
    <col min="267" max="267" width="19.140625" style="3" customWidth="1"/>
    <col min="268" max="268" width="11.140625" style="3" customWidth="1"/>
    <col min="269" max="269" width="11.42578125" style="3" bestFit="1" customWidth="1"/>
    <col min="270" max="270" width="14.7109375" style="3" customWidth="1"/>
    <col min="271" max="509" width="9.140625" style="3"/>
    <col min="510" max="510" width="14.85546875" style="3" customWidth="1"/>
    <col min="511" max="511" width="60.42578125" style="3" customWidth="1"/>
    <col min="512" max="512" width="18" style="3" customWidth="1"/>
    <col min="513" max="513" width="17.7109375" style="3" customWidth="1"/>
    <col min="514" max="514" width="18.28515625" style="3" customWidth="1"/>
    <col min="515" max="515" width="17.5703125" style="3" customWidth="1"/>
    <col min="516" max="516" width="19.28515625" style="3" customWidth="1"/>
    <col min="517" max="517" width="18.5703125" style="3" customWidth="1"/>
    <col min="518" max="518" width="17.5703125" style="3" customWidth="1"/>
    <col min="519" max="519" width="18.5703125" style="3" customWidth="1"/>
    <col min="520" max="520" width="19.5703125" style="3" customWidth="1"/>
    <col min="521" max="521" width="18.5703125" style="3" customWidth="1"/>
    <col min="522" max="522" width="18.42578125" style="3" customWidth="1"/>
    <col min="523" max="523" width="19.140625" style="3" customWidth="1"/>
    <col min="524" max="524" width="11.140625" style="3" customWidth="1"/>
    <col min="525" max="525" width="11.42578125" style="3" bestFit="1" customWidth="1"/>
    <col min="526" max="526" width="14.7109375" style="3" customWidth="1"/>
    <col min="527" max="765" width="9.140625" style="3"/>
    <col min="766" max="766" width="14.85546875" style="3" customWidth="1"/>
    <col min="767" max="767" width="60.42578125" style="3" customWidth="1"/>
    <col min="768" max="768" width="18" style="3" customWidth="1"/>
    <col min="769" max="769" width="17.7109375" style="3" customWidth="1"/>
    <col min="770" max="770" width="18.28515625" style="3" customWidth="1"/>
    <col min="771" max="771" width="17.5703125" style="3" customWidth="1"/>
    <col min="772" max="772" width="19.28515625" style="3" customWidth="1"/>
    <col min="773" max="773" width="18.5703125" style="3" customWidth="1"/>
    <col min="774" max="774" width="17.5703125" style="3" customWidth="1"/>
    <col min="775" max="775" width="18.5703125" style="3" customWidth="1"/>
    <col min="776" max="776" width="19.5703125" style="3" customWidth="1"/>
    <col min="777" max="777" width="18.5703125" style="3" customWidth="1"/>
    <col min="778" max="778" width="18.42578125" style="3" customWidth="1"/>
    <col min="779" max="779" width="19.140625" style="3" customWidth="1"/>
    <col min="780" max="780" width="11.140625" style="3" customWidth="1"/>
    <col min="781" max="781" width="11.42578125" style="3" bestFit="1" customWidth="1"/>
    <col min="782" max="782" width="14.7109375" style="3" customWidth="1"/>
    <col min="783" max="1021" width="9.140625" style="3"/>
    <col min="1022" max="1022" width="14.85546875" style="3" customWidth="1"/>
    <col min="1023" max="1023" width="60.42578125" style="3" customWidth="1"/>
    <col min="1024" max="1024" width="18" style="3" customWidth="1"/>
    <col min="1025" max="1025" width="17.7109375" style="3" customWidth="1"/>
    <col min="1026" max="1026" width="18.28515625" style="3" customWidth="1"/>
    <col min="1027" max="1027" width="17.5703125" style="3" customWidth="1"/>
    <col min="1028" max="1028" width="19.28515625" style="3" customWidth="1"/>
    <col min="1029" max="1029" width="18.5703125" style="3" customWidth="1"/>
    <col min="1030" max="1030" width="17.5703125" style="3" customWidth="1"/>
    <col min="1031" max="1031" width="18.5703125" style="3" customWidth="1"/>
    <col min="1032" max="1032" width="19.5703125" style="3" customWidth="1"/>
    <col min="1033" max="1033" width="18.5703125" style="3" customWidth="1"/>
    <col min="1034" max="1034" width="18.42578125" style="3" customWidth="1"/>
    <col min="1035" max="1035" width="19.140625" style="3" customWidth="1"/>
    <col min="1036" max="1036" width="11.140625" style="3" customWidth="1"/>
    <col min="1037" max="1037" width="11.42578125" style="3" bestFit="1" customWidth="1"/>
    <col min="1038" max="1038" width="14.7109375" style="3" customWidth="1"/>
    <col min="1039" max="1277" width="9.140625" style="3"/>
    <col min="1278" max="1278" width="14.85546875" style="3" customWidth="1"/>
    <col min="1279" max="1279" width="60.42578125" style="3" customWidth="1"/>
    <col min="1280" max="1280" width="18" style="3" customWidth="1"/>
    <col min="1281" max="1281" width="17.7109375" style="3" customWidth="1"/>
    <col min="1282" max="1282" width="18.28515625" style="3" customWidth="1"/>
    <col min="1283" max="1283" width="17.5703125" style="3" customWidth="1"/>
    <col min="1284" max="1284" width="19.28515625" style="3" customWidth="1"/>
    <col min="1285" max="1285" width="18.5703125" style="3" customWidth="1"/>
    <col min="1286" max="1286" width="17.5703125" style="3" customWidth="1"/>
    <col min="1287" max="1287" width="18.5703125" style="3" customWidth="1"/>
    <col min="1288" max="1288" width="19.5703125" style="3" customWidth="1"/>
    <col min="1289" max="1289" width="18.5703125" style="3" customWidth="1"/>
    <col min="1290" max="1290" width="18.42578125" style="3" customWidth="1"/>
    <col min="1291" max="1291" width="19.140625" style="3" customWidth="1"/>
    <col min="1292" max="1292" width="11.140625" style="3" customWidth="1"/>
    <col min="1293" max="1293" width="11.42578125" style="3" bestFit="1" customWidth="1"/>
    <col min="1294" max="1294" width="14.7109375" style="3" customWidth="1"/>
    <col min="1295" max="1533" width="9.140625" style="3"/>
    <col min="1534" max="1534" width="14.85546875" style="3" customWidth="1"/>
    <col min="1535" max="1535" width="60.42578125" style="3" customWidth="1"/>
    <col min="1536" max="1536" width="18" style="3" customWidth="1"/>
    <col min="1537" max="1537" width="17.7109375" style="3" customWidth="1"/>
    <col min="1538" max="1538" width="18.28515625" style="3" customWidth="1"/>
    <col min="1539" max="1539" width="17.5703125" style="3" customWidth="1"/>
    <col min="1540" max="1540" width="19.28515625" style="3" customWidth="1"/>
    <col min="1541" max="1541" width="18.5703125" style="3" customWidth="1"/>
    <col min="1542" max="1542" width="17.5703125" style="3" customWidth="1"/>
    <col min="1543" max="1543" width="18.5703125" style="3" customWidth="1"/>
    <col min="1544" max="1544" width="19.5703125" style="3" customWidth="1"/>
    <col min="1545" max="1545" width="18.5703125" style="3" customWidth="1"/>
    <col min="1546" max="1546" width="18.42578125" style="3" customWidth="1"/>
    <col min="1547" max="1547" width="19.140625" style="3" customWidth="1"/>
    <col min="1548" max="1548" width="11.140625" style="3" customWidth="1"/>
    <col min="1549" max="1549" width="11.42578125" style="3" bestFit="1" customWidth="1"/>
    <col min="1550" max="1550" width="14.7109375" style="3" customWidth="1"/>
    <col min="1551" max="1789" width="9.140625" style="3"/>
    <col min="1790" max="1790" width="14.85546875" style="3" customWidth="1"/>
    <col min="1791" max="1791" width="60.42578125" style="3" customWidth="1"/>
    <col min="1792" max="1792" width="18" style="3" customWidth="1"/>
    <col min="1793" max="1793" width="17.7109375" style="3" customWidth="1"/>
    <col min="1794" max="1794" width="18.28515625" style="3" customWidth="1"/>
    <col min="1795" max="1795" width="17.5703125" style="3" customWidth="1"/>
    <col min="1796" max="1796" width="19.28515625" style="3" customWidth="1"/>
    <col min="1797" max="1797" width="18.5703125" style="3" customWidth="1"/>
    <col min="1798" max="1798" width="17.5703125" style="3" customWidth="1"/>
    <col min="1799" max="1799" width="18.5703125" style="3" customWidth="1"/>
    <col min="1800" max="1800" width="19.5703125" style="3" customWidth="1"/>
    <col min="1801" max="1801" width="18.5703125" style="3" customWidth="1"/>
    <col min="1802" max="1802" width="18.42578125" style="3" customWidth="1"/>
    <col min="1803" max="1803" width="19.140625" style="3" customWidth="1"/>
    <col min="1804" max="1804" width="11.140625" style="3" customWidth="1"/>
    <col min="1805" max="1805" width="11.42578125" style="3" bestFit="1" customWidth="1"/>
    <col min="1806" max="1806" width="14.7109375" style="3" customWidth="1"/>
    <col min="1807" max="2045" width="9.140625" style="3"/>
    <col min="2046" max="2046" width="14.85546875" style="3" customWidth="1"/>
    <col min="2047" max="2047" width="60.42578125" style="3" customWidth="1"/>
    <col min="2048" max="2048" width="18" style="3" customWidth="1"/>
    <col min="2049" max="2049" width="17.7109375" style="3" customWidth="1"/>
    <col min="2050" max="2050" width="18.28515625" style="3" customWidth="1"/>
    <col min="2051" max="2051" width="17.5703125" style="3" customWidth="1"/>
    <col min="2052" max="2052" width="19.28515625" style="3" customWidth="1"/>
    <col min="2053" max="2053" width="18.5703125" style="3" customWidth="1"/>
    <col min="2054" max="2054" width="17.5703125" style="3" customWidth="1"/>
    <col min="2055" max="2055" width="18.5703125" style="3" customWidth="1"/>
    <col min="2056" max="2056" width="19.5703125" style="3" customWidth="1"/>
    <col min="2057" max="2057" width="18.5703125" style="3" customWidth="1"/>
    <col min="2058" max="2058" width="18.42578125" style="3" customWidth="1"/>
    <col min="2059" max="2059" width="19.140625" style="3" customWidth="1"/>
    <col min="2060" max="2060" width="11.140625" style="3" customWidth="1"/>
    <col min="2061" max="2061" width="11.42578125" style="3" bestFit="1" customWidth="1"/>
    <col min="2062" max="2062" width="14.7109375" style="3" customWidth="1"/>
    <col min="2063" max="2301" width="9.140625" style="3"/>
    <col min="2302" max="2302" width="14.85546875" style="3" customWidth="1"/>
    <col min="2303" max="2303" width="60.42578125" style="3" customWidth="1"/>
    <col min="2304" max="2304" width="18" style="3" customWidth="1"/>
    <col min="2305" max="2305" width="17.7109375" style="3" customWidth="1"/>
    <col min="2306" max="2306" width="18.28515625" style="3" customWidth="1"/>
    <col min="2307" max="2307" width="17.5703125" style="3" customWidth="1"/>
    <col min="2308" max="2308" width="19.28515625" style="3" customWidth="1"/>
    <col min="2309" max="2309" width="18.5703125" style="3" customWidth="1"/>
    <col min="2310" max="2310" width="17.5703125" style="3" customWidth="1"/>
    <col min="2311" max="2311" width="18.5703125" style="3" customWidth="1"/>
    <col min="2312" max="2312" width="19.5703125" style="3" customWidth="1"/>
    <col min="2313" max="2313" width="18.5703125" style="3" customWidth="1"/>
    <col min="2314" max="2314" width="18.42578125" style="3" customWidth="1"/>
    <col min="2315" max="2315" width="19.140625" style="3" customWidth="1"/>
    <col min="2316" max="2316" width="11.140625" style="3" customWidth="1"/>
    <col min="2317" max="2317" width="11.42578125" style="3" bestFit="1" customWidth="1"/>
    <col min="2318" max="2318" width="14.7109375" style="3" customWidth="1"/>
    <col min="2319" max="2557" width="9.140625" style="3"/>
    <col min="2558" max="2558" width="14.85546875" style="3" customWidth="1"/>
    <col min="2559" max="2559" width="60.42578125" style="3" customWidth="1"/>
    <col min="2560" max="2560" width="18" style="3" customWidth="1"/>
    <col min="2561" max="2561" width="17.7109375" style="3" customWidth="1"/>
    <col min="2562" max="2562" width="18.28515625" style="3" customWidth="1"/>
    <col min="2563" max="2563" width="17.5703125" style="3" customWidth="1"/>
    <col min="2564" max="2564" width="19.28515625" style="3" customWidth="1"/>
    <col min="2565" max="2565" width="18.5703125" style="3" customWidth="1"/>
    <col min="2566" max="2566" width="17.5703125" style="3" customWidth="1"/>
    <col min="2567" max="2567" width="18.5703125" style="3" customWidth="1"/>
    <col min="2568" max="2568" width="19.5703125" style="3" customWidth="1"/>
    <col min="2569" max="2569" width="18.5703125" style="3" customWidth="1"/>
    <col min="2570" max="2570" width="18.42578125" style="3" customWidth="1"/>
    <col min="2571" max="2571" width="19.140625" style="3" customWidth="1"/>
    <col min="2572" max="2572" width="11.140625" style="3" customWidth="1"/>
    <col min="2573" max="2573" width="11.42578125" style="3" bestFit="1" customWidth="1"/>
    <col min="2574" max="2574" width="14.7109375" style="3" customWidth="1"/>
    <col min="2575" max="2813" width="9.140625" style="3"/>
    <col min="2814" max="2814" width="14.85546875" style="3" customWidth="1"/>
    <col min="2815" max="2815" width="60.42578125" style="3" customWidth="1"/>
    <col min="2816" max="2816" width="18" style="3" customWidth="1"/>
    <col min="2817" max="2817" width="17.7109375" style="3" customWidth="1"/>
    <col min="2818" max="2818" width="18.28515625" style="3" customWidth="1"/>
    <col min="2819" max="2819" width="17.5703125" style="3" customWidth="1"/>
    <col min="2820" max="2820" width="19.28515625" style="3" customWidth="1"/>
    <col min="2821" max="2821" width="18.5703125" style="3" customWidth="1"/>
    <col min="2822" max="2822" width="17.5703125" style="3" customWidth="1"/>
    <col min="2823" max="2823" width="18.5703125" style="3" customWidth="1"/>
    <col min="2824" max="2824" width="19.5703125" style="3" customWidth="1"/>
    <col min="2825" max="2825" width="18.5703125" style="3" customWidth="1"/>
    <col min="2826" max="2826" width="18.42578125" style="3" customWidth="1"/>
    <col min="2827" max="2827" width="19.140625" style="3" customWidth="1"/>
    <col min="2828" max="2828" width="11.140625" style="3" customWidth="1"/>
    <col min="2829" max="2829" width="11.42578125" style="3" bestFit="1" customWidth="1"/>
    <col min="2830" max="2830" width="14.7109375" style="3" customWidth="1"/>
    <col min="2831" max="3069" width="9.140625" style="3"/>
    <col min="3070" max="3070" width="14.85546875" style="3" customWidth="1"/>
    <col min="3071" max="3071" width="60.42578125" style="3" customWidth="1"/>
    <col min="3072" max="3072" width="18" style="3" customWidth="1"/>
    <col min="3073" max="3073" width="17.7109375" style="3" customWidth="1"/>
    <col min="3074" max="3074" width="18.28515625" style="3" customWidth="1"/>
    <col min="3075" max="3075" width="17.5703125" style="3" customWidth="1"/>
    <col min="3076" max="3076" width="19.28515625" style="3" customWidth="1"/>
    <col min="3077" max="3077" width="18.5703125" style="3" customWidth="1"/>
    <col min="3078" max="3078" width="17.5703125" style="3" customWidth="1"/>
    <col min="3079" max="3079" width="18.5703125" style="3" customWidth="1"/>
    <col min="3080" max="3080" width="19.5703125" style="3" customWidth="1"/>
    <col min="3081" max="3081" width="18.5703125" style="3" customWidth="1"/>
    <col min="3082" max="3082" width="18.42578125" style="3" customWidth="1"/>
    <col min="3083" max="3083" width="19.140625" style="3" customWidth="1"/>
    <col min="3084" max="3084" width="11.140625" style="3" customWidth="1"/>
    <col min="3085" max="3085" width="11.42578125" style="3" bestFit="1" customWidth="1"/>
    <col min="3086" max="3086" width="14.7109375" style="3" customWidth="1"/>
    <col min="3087" max="3325" width="9.140625" style="3"/>
    <col min="3326" max="3326" width="14.85546875" style="3" customWidth="1"/>
    <col min="3327" max="3327" width="60.42578125" style="3" customWidth="1"/>
    <col min="3328" max="3328" width="18" style="3" customWidth="1"/>
    <col min="3329" max="3329" width="17.7109375" style="3" customWidth="1"/>
    <col min="3330" max="3330" width="18.28515625" style="3" customWidth="1"/>
    <col min="3331" max="3331" width="17.5703125" style="3" customWidth="1"/>
    <col min="3332" max="3332" width="19.28515625" style="3" customWidth="1"/>
    <col min="3333" max="3333" width="18.5703125" style="3" customWidth="1"/>
    <col min="3334" max="3334" width="17.5703125" style="3" customWidth="1"/>
    <col min="3335" max="3335" width="18.5703125" style="3" customWidth="1"/>
    <col min="3336" max="3336" width="19.5703125" style="3" customWidth="1"/>
    <col min="3337" max="3337" width="18.5703125" style="3" customWidth="1"/>
    <col min="3338" max="3338" width="18.42578125" style="3" customWidth="1"/>
    <col min="3339" max="3339" width="19.140625" style="3" customWidth="1"/>
    <col min="3340" max="3340" width="11.140625" style="3" customWidth="1"/>
    <col min="3341" max="3341" width="11.42578125" style="3" bestFit="1" customWidth="1"/>
    <col min="3342" max="3342" width="14.7109375" style="3" customWidth="1"/>
    <col min="3343" max="3581" width="9.140625" style="3"/>
    <col min="3582" max="3582" width="14.85546875" style="3" customWidth="1"/>
    <col min="3583" max="3583" width="60.42578125" style="3" customWidth="1"/>
    <col min="3584" max="3584" width="18" style="3" customWidth="1"/>
    <col min="3585" max="3585" width="17.7109375" style="3" customWidth="1"/>
    <col min="3586" max="3586" width="18.28515625" style="3" customWidth="1"/>
    <col min="3587" max="3587" width="17.5703125" style="3" customWidth="1"/>
    <col min="3588" max="3588" width="19.28515625" style="3" customWidth="1"/>
    <col min="3589" max="3589" width="18.5703125" style="3" customWidth="1"/>
    <col min="3590" max="3590" width="17.5703125" style="3" customWidth="1"/>
    <col min="3591" max="3591" width="18.5703125" style="3" customWidth="1"/>
    <col min="3592" max="3592" width="19.5703125" style="3" customWidth="1"/>
    <col min="3593" max="3593" width="18.5703125" style="3" customWidth="1"/>
    <col min="3594" max="3594" width="18.42578125" style="3" customWidth="1"/>
    <col min="3595" max="3595" width="19.140625" style="3" customWidth="1"/>
    <col min="3596" max="3596" width="11.140625" style="3" customWidth="1"/>
    <col min="3597" max="3597" width="11.42578125" style="3" bestFit="1" customWidth="1"/>
    <col min="3598" max="3598" width="14.7109375" style="3" customWidth="1"/>
    <col min="3599" max="3837" width="9.140625" style="3"/>
    <col min="3838" max="3838" width="14.85546875" style="3" customWidth="1"/>
    <col min="3839" max="3839" width="60.42578125" style="3" customWidth="1"/>
    <col min="3840" max="3840" width="18" style="3" customWidth="1"/>
    <col min="3841" max="3841" width="17.7109375" style="3" customWidth="1"/>
    <col min="3842" max="3842" width="18.28515625" style="3" customWidth="1"/>
    <col min="3843" max="3843" width="17.5703125" style="3" customWidth="1"/>
    <col min="3844" max="3844" width="19.28515625" style="3" customWidth="1"/>
    <col min="3845" max="3845" width="18.5703125" style="3" customWidth="1"/>
    <col min="3846" max="3846" width="17.5703125" style="3" customWidth="1"/>
    <col min="3847" max="3847" width="18.5703125" style="3" customWidth="1"/>
    <col min="3848" max="3848" width="19.5703125" style="3" customWidth="1"/>
    <col min="3849" max="3849" width="18.5703125" style="3" customWidth="1"/>
    <col min="3850" max="3850" width="18.42578125" style="3" customWidth="1"/>
    <col min="3851" max="3851" width="19.140625" style="3" customWidth="1"/>
    <col min="3852" max="3852" width="11.140625" style="3" customWidth="1"/>
    <col min="3853" max="3853" width="11.42578125" style="3" bestFit="1" customWidth="1"/>
    <col min="3854" max="3854" width="14.7109375" style="3" customWidth="1"/>
    <col min="3855" max="4093" width="9.140625" style="3"/>
    <col min="4094" max="4094" width="14.85546875" style="3" customWidth="1"/>
    <col min="4095" max="4095" width="60.42578125" style="3" customWidth="1"/>
    <col min="4096" max="4096" width="18" style="3" customWidth="1"/>
    <col min="4097" max="4097" width="17.7109375" style="3" customWidth="1"/>
    <col min="4098" max="4098" width="18.28515625" style="3" customWidth="1"/>
    <col min="4099" max="4099" width="17.5703125" style="3" customWidth="1"/>
    <col min="4100" max="4100" width="19.28515625" style="3" customWidth="1"/>
    <col min="4101" max="4101" width="18.5703125" style="3" customWidth="1"/>
    <col min="4102" max="4102" width="17.5703125" style="3" customWidth="1"/>
    <col min="4103" max="4103" width="18.5703125" style="3" customWidth="1"/>
    <col min="4104" max="4104" width="19.5703125" style="3" customWidth="1"/>
    <col min="4105" max="4105" width="18.5703125" style="3" customWidth="1"/>
    <col min="4106" max="4106" width="18.42578125" style="3" customWidth="1"/>
    <col min="4107" max="4107" width="19.140625" style="3" customWidth="1"/>
    <col min="4108" max="4108" width="11.140625" style="3" customWidth="1"/>
    <col min="4109" max="4109" width="11.42578125" style="3" bestFit="1" customWidth="1"/>
    <col min="4110" max="4110" width="14.7109375" style="3" customWidth="1"/>
    <col min="4111" max="4349" width="9.140625" style="3"/>
    <col min="4350" max="4350" width="14.85546875" style="3" customWidth="1"/>
    <col min="4351" max="4351" width="60.42578125" style="3" customWidth="1"/>
    <col min="4352" max="4352" width="18" style="3" customWidth="1"/>
    <col min="4353" max="4353" width="17.7109375" style="3" customWidth="1"/>
    <col min="4354" max="4354" width="18.28515625" style="3" customWidth="1"/>
    <col min="4355" max="4355" width="17.5703125" style="3" customWidth="1"/>
    <col min="4356" max="4356" width="19.28515625" style="3" customWidth="1"/>
    <col min="4357" max="4357" width="18.5703125" style="3" customWidth="1"/>
    <col min="4358" max="4358" width="17.5703125" style="3" customWidth="1"/>
    <col min="4359" max="4359" width="18.5703125" style="3" customWidth="1"/>
    <col min="4360" max="4360" width="19.5703125" style="3" customWidth="1"/>
    <col min="4361" max="4361" width="18.5703125" style="3" customWidth="1"/>
    <col min="4362" max="4362" width="18.42578125" style="3" customWidth="1"/>
    <col min="4363" max="4363" width="19.140625" style="3" customWidth="1"/>
    <col min="4364" max="4364" width="11.140625" style="3" customWidth="1"/>
    <col min="4365" max="4365" width="11.42578125" style="3" bestFit="1" customWidth="1"/>
    <col min="4366" max="4366" width="14.7109375" style="3" customWidth="1"/>
    <col min="4367" max="4605" width="9.140625" style="3"/>
    <col min="4606" max="4606" width="14.85546875" style="3" customWidth="1"/>
    <col min="4607" max="4607" width="60.42578125" style="3" customWidth="1"/>
    <col min="4608" max="4608" width="18" style="3" customWidth="1"/>
    <col min="4609" max="4609" width="17.7109375" style="3" customWidth="1"/>
    <col min="4610" max="4610" width="18.28515625" style="3" customWidth="1"/>
    <col min="4611" max="4611" width="17.5703125" style="3" customWidth="1"/>
    <col min="4612" max="4612" width="19.28515625" style="3" customWidth="1"/>
    <col min="4613" max="4613" width="18.5703125" style="3" customWidth="1"/>
    <col min="4614" max="4614" width="17.5703125" style="3" customWidth="1"/>
    <col min="4615" max="4615" width="18.5703125" style="3" customWidth="1"/>
    <col min="4616" max="4616" width="19.5703125" style="3" customWidth="1"/>
    <col min="4617" max="4617" width="18.5703125" style="3" customWidth="1"/>
    <col min="4618" max="4618" width="18.42578125" style="3" customWidth="1"/>
    <col min="4619" max="4619" width="19.140625" style="3" customWidth="1"/>
    <col min="4620" max="4620" width="11.140625" style="3" customWidth="1"/>
    <col min="4621" max="4621" width="11.42578125" style="3" bestFit="1" customWidth="1"/>
    <col min="4622" max="4622" width="14.7109375" style="3" customWidth="1"/>
    <col min="4623" max="4861" width="9.140625" style="3"/>
    <col min="4862" max="4862" width="14.85546875" style="3" customWidth="1"/>
    <col min="4863" max="4863" width="60.42578125" style="3" customWidth="1"/>
    <col min="4864" max="4864" width="18" style="3" customWidth="1"/>
    <col min="4865" max="4865" width="17.7109375" style="3" customWidth="1"/>
    <col min="4866" max="4866" width="18.28515625" style="3" customWidth="1"/>
    <col min="4867" max="4867" width="17.5703125" style="3" customWidth="1"/>
    <col min="4868" max="4868" width="19.28515625" style="3" customWidth="1"/>
    <col min="4869" max="4869" width="18.5703125" style="3" customWidth="1"/>
    <col min="4870" max="4870" width="17.5703125" style="3" customWidth="1"/>
    <col min="4871" max="4871" width="18.5703125" style="3" customWidth="1"/>
    <col min="4872" max="4872" width="19.5703125" style="3" customWidth="1"/>
    <col min="4873" max="4873" width="18.5703125" style="3" customWidth="1"/>
    <col min="4874" max="4874" width="18.42578125" style="3" customWidth="1"/>
    <col min="4875" max="4875" width="19.140625" style="3" customWidth="1"/>
    <col min="4876" max="4876" width="11.140625" style="3" customWidth="1"/>
    <col min="4877" max="4877" width="11.42578125" style="3" bestFit="1" customWidth="1"/>
    <col min="4878" max="4878" width="14.7109375" style="3" customWidth="1"/>
    <col min="4879" max="5117" width="9.140625" style="3"/>
    <col min="5118" max="5118" width="14.85546875" style="3" customWidth="1"/>
    <col min="5119" max="5119" width="60.42578125" style="3" customWidth="1"/>
    <col min="5120" max="5120" width="18" style="3" customWidth="1"/>
    <col min="5121" max="5121" width="17.7109375" style="3" customWidth="1"/>
    <col min="5122" max="5122" width="18.28515625" style="3" customWidth="1"/>
    <col min="5123" max="5123" width="17.5703125" style="3" customWidth="1"/>
    <col min="5124" max="5124" width="19.28515625" style="3" customWidth="1"/>
    <col min="5125" max="5125" width="18.5703125" style="3" customWidth="1"/>
    <col min="5126" max="5126" width="17.5703125" style="3" customWidth="1"/>
    <col min="5127" max="5127" width="18.5703125" style="3" customWidth="1"/>
    <col min="5128" max="5128" width="19.5703125" style="3" customWidth="1"/>
    <col min="5129" max="5129" width="18.5703125" style="3" customWidth="1"/>
    <col min="5130" max="5130" width="18.42578125" style="3" customWidth="1"/>
    <col min="5131" max="5131" width="19.140625" style="3" customWidth="1"/>
    <col min="5132" max="5132" width="11.140625" style="3" customWidth="1"/>
    <col min="5133" max="5133" width="11.42578125" style="3" bestFit="1" customWidth="1"/>
    <col min="5134" max="5134" width="14.7109375" style="3" customWidth="1"/>
    <col min="5135" max="5373" width="9.140625" style="3"/>
    <col min="5374" max="5374" width="14.85546875" style="3" customWidth="1"/>
    <col min="5375" max="5375" width="60.42578125" style="3" customWidth="1"/>
    <col min="5376" max="5376" width="18" style="3" customWidth="1"/>
    <col min="5377" max="5377" width="17.7109375" style="3" customWidth="1"/>
    <col min="5378" max="5378" width="18.28515625" style="3" customWidth="1"/>
    <col min="5379" max="5379" width="17.5703125" style="3" customWidth="1"/>
    <col min="5380" max="5380" width="19.28515625" style="3" customWidth="1"/>
    <col min="5381" max="5381" width="18.5703125" style="3" customWidth="1"/>
    <col min="5382" max="5382" width="17.5703125" style="3" customWidth="1"/>
    <col min="5383" max="5383" width="18.5703125" style="3" customWidth="1"/>
    <col min="5384" max="5384" width="19.5703125" style="3" customWidth="1"/>
    <col min="5385" max="5385" width="18.5703125" style="3" customWidth="1"/>
    <col min="5386" max="5386" width="18.42578125" style="3" customWidth="1"/>
    <col min="5387" max="5387" width="19.140625" style="3" customWidth="1"/>
    <col min="5388" max="5388" width="11.140625" style="3" customWidth="1"/>
    <col min="5389" max="5389" width="11.42578125" style="3" bestFit="1" customWidth="1"/>
    <col min="5390" max="5390" width="14.7109375" style="3" customWidth="1"/>
    <col min="5391" max="5629" width="9.140625" style="3"/>
    <col min="5630" max="5630" width="14.85546875" style="3" customWidth="1"/>
    <col min="5631" max="5631" width="60.42578125" style="3" customWidth="1"/>
    <col min="5632" max="5632" width="18" style="3" customWidth="1"/>
    <col min="5633" max="5633" width="17.7109375" style="3" customWidth="1"/>
    <col min="5634" max="5634" width="18.28515625" style="3" customWidth="1"/>
    <col min="5635" max="5635" width="17.5703125" style="3" customWidth="1"/>
    <col min="5636" max="5636" width="19.28515625" style="3" customWidth="1"/>
    <col min="5637" max="5637" width="18.5703125" style="3" customWidth="1"/>
    <col min="5638" max="5638" width="17.5703125" style="3" customWidth="1"/>
    <col min="5639" max="5639" width="18.5703125" style="3" customWidth="1"/>
    <col min="5640" max="5640" width="19.5703125" style="3" customWidth="1"/>
    <col min="5641" max="5641" width="18.5703125" style="3" customWidth="1"/>
    <col min="5642" max="5642" width="18.42578125" style="3" customWidth="1"/>
    <col min="5643" max="5643" width="19.140625" style="3" customWidth="1"/>
    <col min="5644" max="5644" width="11.140625" style="3" customWidth="1"/>
    <col min="5645" max="5645" width="11.42578125" style="3" bestFit="1" customWidth="1"/>
    <col min="5646" max="5646" width="14.7109375" style="3" customWidth="1"/>
    <col min="5647" max="5885" width="9.140625" style="3"/>
    <col min="5886" max="5886" width="14.85546875" style="3" customWidth="1"/>
    <col min="5887" max="5887" width="60.42578125" style="3" customWidth="1"/>
    <col min="5888" max="5888" width="18" style="3" customWidth="1"/>
    <col min="5889" max="5889" width="17.7109375" style="3" customWidth="1"/>
    <col min="5890" max="5890" width="18.28515625" style="3" customWidth="1"/>
    <col min="5891" max="5891" width="17.5703125" style="3" customWidth="1"/>
    <col min="5892" max="5892" width="19.28515625" style="3" customWidth="1"/>
    <col min="5893" max="5893" width="18.5703125" style="3" customWidth="1"/>
    <col min="5894" max="5894" width="17.5703125" style="3" customWidth="1"/>
    <col min="5895" max="5895" width="18.5703125" style="3" customWidth="1"/>
    <col min="5896" max="5896" width="19.5703125" style="3" customWidth="1"/>
    <col min="5897" max="5897" width="18.5703125" style="3" customWidth="1"/>
    <col min="5898" max="5898" width="18.42578125" style="3" customWidth="1"/>
    <col min="5899" max="5899" width="19.140625" style="3" customWidth="1"/>
    <col min="5900" max="5900" width="11.140625" style="3" customWidth="1"/>
    <col min="5901" max="5901" width="11.42578125" style="3" bestFit="1" customWidth="1"/>
    <col min="5902" max="5902" width="14.7109375" style="3" customWidth="1"/>
    <col min="5903" max="6141" width="9.140625" style="3"/>
    <col min="6142" max="6142" width="14.85546875" style="3" customWidth="1"/>
    <col min="6143" max="6143" width="60.42578125" style="3" customWidth="1"/>
    <col min="6144" max="6144" width="18" style="3" customWidth="1"/>
    <col min="6145" max="6145" width="17.7109375" style="3" customWidth="1"/>
    <col min="6146" max="6146" width="18.28515625" style="3" customWidth="1"/>
    <col min="6147" max="6147" width="17.5703125" style="3" customWidth="1"/>
    <col min="6148" max="6148" width="19.28515625" style="3" customWidth="1"/>
    <col min="6149" max="6149" width="18.5703125" style="3" customWidth="1"/>
    <col min="6150" max="6150" width="17.5703125" style="3" customWidth="1"/>
    <col min="6151" max="6151" width="18.5703125" style="3" customWidth="1"/>
    <col min="6152" max="6152" width="19.5703125" style="3" customWidth="1"/>
    <col min="6153" max="6153" width="18.5703125" style="3" customWidth="1"/>
    <col min="6154" max="6154" width="18.42578125" style="3" customWidth="1"/>
    <col min="6155" max="6155" width="19.140625" style="3" customWidth="1"/>
    <col min="6156" max="6156" width="11.140625" style="3" customWidth="1"/>
    <col min="6157" max="6157" width="11.42578125" style="3" bestFit="1" customWidth="1"/>
    <col min="6158" max="6158" width="14.7109375" style="3" customWidth="1"/>
    <col min="6159" max="6397" width="9.140625" style="3"/>
    <col min="6398" max="6398" width="14.85546875" style="3" customWidth="1"/>
    <col min="6399" max="6399" width="60.42578125" style="3" customWidth="1"/>
    <col min="6400" max="6400" width="18" style="3" customWidth="1"/>
    <col min="6401" max="6401" width="17.7109375" style="3" customWidth="1"/>
    <col min="6402" max="6402" width="18.28515625" style="3" customWidth="1"/>
    <col min="6403" max="6403" width="17.5703125" style="3" customWidth="1"/>
    <col min="6404" max="6404" width="19.28515625" style="3" customWidth="1"/>
    <col min="6405" max="6405" width="18.5703125" style="3" customWidth="1"/>
    <col min="6406" max="6406" width="17.5703125" style="3" customWidth="1"/>
    <col min="6407" max="6407" width="18.5703125" style="3" customWidth="1"/>
    <col min="6408" max="6408" width="19.5703125" style="3" customWidth="1"/>
    <col min="6409" max="6409" width="18.5703125" style="3" customWidth="1"/>
    <col min="6410" max="6410" width="18.42578125" style="3" customWidth="1"/>
    <col min="6411" max="6411" width="19.140625" style="3" customWidth="1"/>
    <col min="6412" max="6412" width="11.140625" style="3" customWidth="1"/>
    <col min="6413" max="6413" width="11.42578125" style="3" bestFit="1" customWidth="1"/>
    <col min="6414" max="6414" width="14.7109375" style="3" customWidth="1"/>
    <col min="6415" max="6653" width="9.140625" style="3"/>
    <col min="6654" max="6654" width="14.85546875" style="3" customWidth="1"/>
    <col min="6655" max="6655" width="60.42578125" style="3" customWidth="1"/>
    <col min="6656" max="6656" width="18" style="3" customWidth="1"/>
    <col min="6657" max="6657" width="17.7109375" style="3" customWidth="1"/>
    <col min="6658" max="6658" width="18.28515625" style="3" customWidth="1"/>
    <col min="6659" max="6659" width="17.5703125" style="3" customWidth="1"/>
    <col min="6660" max="6660" width="19.28515625" style="3" customWidth="1"/>
    <col min="6661" max="6661" width="18.5703125" style="3" customWidth="1"/>
    <col min="6662" max="6662" width="17.5703125" style="3" customWidth="1"/>
    <col min="6663" max="6663" width="18.5703125" style="3" customWidth="1"/>
    <col min="6664" max="6664" width="19.5703125" style="3" customWidth="1"/>
    <col min="6665" max="6665" width="18.5703125" style="3" customWidth="1"/>
    <col min="6666" max="6666" width="18.42578125" style="3" customWidth="1"/>
    <col min="6667" max="6667" width="19.140625" style="3" customWidth="1"/>
    <col min="6668" max="6668" width="11.140625" style="3" customWidth="1"/>
    <col min="6669" max="6669" width="11.42578125" style="3" bestFit="1" customWidth="1"/>
    <col min="6670" max="6670" width="14.7109375" style="3" customWidth="1"/>
    <col min="6671" max="6909" width="9.140625" style="3"/>
    <col min="6910" max="6910" width="14.85546875" style="3" customWidth="1"/>
    <col min="6911" max="6911" width="60.42578125" style="3" customWidth="1"/>
    <col min="6912" max="6912" width="18" style="3" customWidth="1"/>
    <col min="6913" max="6913" width="17.7109375" style="3" customWidth="1"/>
    <col min="6914" max="6914" width="18.28515625" style="3" customWidth="1"/>
    <col min="6915" max="6915" width="17.5703125" style="3" customWidth="1"/>
    <col min="6916" max="6916" width="19.28515625" style="3" customWidth="1"/>
    <col min="6917" max="6917" width="18.5703125" style="3" customWidth="1"/>
    <col min="6918" max="6918" width="17.5703125" style="3" customWidth="1"/>
    <col min="6919" max="6919" width="18.5703125" style="3" customWidth="1"/>
    <col min="6920" max="6920" width="19.5703125" style="3" customWidth="1"/>
    <col min="6921" max="6921" width="18.5703125" style="3" customWidth="1"/>
    <col min="6922" max="6922" width="18.42578125" style="3" customWidth="1"/>
    <col min="6923" max="6923" width="19.140625" style="3" customWidth="1"/>
    <col min="6924" max="6924" width="11.140625" style="3" customWidth="1"/>
    <col min="6925" max="6925" width="11.42578125" style="3" bestFit="1" customWidth="1"/>
    <col min="6926" max="6926" width="14.7109375" style="3" customWidth="1"/>
    <col min="6927" max="7165" width="9.140625" style="3"/>
    <col min="7166" max="7166" width="14.85546875" style="3" customWidth="1"/>
    <col min="7167" max="7167" width="60.42578125" style="3" customWidth="1"/>
    <col min="7168" max="7168" width="18" style="3" customWidth="1"/>
    <col min="7169" max="7169" width="17.7109375" style="3" customWidth="1"/>
    <col min="7170" max="7170" width="18.28515625" style="3" customWidth="1"/>
    <col min="7171" max="7171" width="17.5703125" style="3" customWidth="1"/>
    <col min="7172" max="7172" width="19.28515625" style="3" customWidth="1"/>
    <col min="7173" max="7173" width="18.5703125" style="3" customWidth="1"/>
    <col min="7174" max="7174" width="17.5703125" style="3" customWidth="1"/>
    <col min="7175" max="7175" width="18.5703125" style="3" customWidth="1"/>
    <col min="7176" max="7176" width="19.5703125" style="3" customWidth="1"/>
    <col min="7177" max="7177" width="18.5703125" style="3" customWidth="1"/>
    <col min="7178" max="7178" width="18.42578125" style="3" customWidth="1"/>
    <col min="7179" max="7179" width="19.140625" style="3" customWidth="1"/>
    <col min="7180" max="7180" width="11.140625" style="3" customWidth="1"/>
    <col min="7181" max="7181" width="11.42578125" style="3" bestFit="1" customWidth="1"/>
    <col min="7182" max="7182" width="14.7109375" style="3" customWidth="1"/>
    <col min="7183" max="7421" width="9.140625" style="3"/>
    <col min="7422" max="7422" width="14.85546875" style="3" customWidth="1"/>
    <col min="7423" max="7423" width="60.42578125" style="3" customWidth="1"/>
    <col min="7424" max="7424" width="18" style="3" customWidth="1"/>
    <col min="7425" max="7425" width="17.7109375" style="3" customWidth="1"/>
    <col min="7426" max="7426" width="18.28515625" style="3" customWidth="1"/>
    <col min="7427" max="7427" width="17.5703125" style="3" customWidth="1"/>
    <col min="7428" max="7428" width="19.28515625" style="3" customWidth="1"/>
    <col min="7429" max="7429" width="18.5703125" style="3" customWidth="1"/>
    <col min="7430" max="7430" width="17.5703125" style="3" customWidth="1"/>
    <col min="7431" max="7431" width="18.5703125" style="3" customWidth="1"/>
    <col min="7432" max="7432" width="19.5703125" style="3" customWidth="1"/>
    <col min="7433" max="7433" width="18.5703125" style="3" customWidth="1"/>
    <col min="7434" max="7434" width="18.42578125" style="3" customWidth="1"/>
    <col min="7435" max="7435" width="19.140625" style="3" customWidth="1"/>
    <col min="7436" max="7436" width="11.140625" style="3" customWidth="1"/>
    <col min="7437" max="7437" width="11.42578125" style="3" bestFit="1" customWidth="1"/>
    <col min="7438" max="7438" width="14.7109375" style="3" customWidth="1"/>
    <col min="7439" max="7677" width="9.140625" style="3"/>
    <col min="7678" max="7678" width="14.85546875" style="3" customWidth="1"/>
    <col min="7679" max="7679" width="60.42578125" style="3" customWidth="1"/>
    <col min="7680" max="7680" width="18" style="3" customWidth="1"/>
    <col min="7681" max="7681" width="17.7109375" style="3" customWidth="1"/>
    <col min="7682" max="7682" width="18.28515625" style="3" customWidth="1"/>
    <col min="7683" max="7683" width="17.5703125" style="3" customWidth="1"/>
    <col min="7684" max="7684" width="19.28515625" style="3" customWidth="1"/>
    <col min="7685" max="7685" width="18.5703125" style="3" customWidth="1"/>
    <col min="7686" max="7686" width="17.5703125" style="3" customWidth="1"/>
    <col min="7687" max="7687" width="18.5703125" style="3" customWidth="1"/>
    <col min="7688" max="7688" width="19.5703125" style="3" customWidth="1"/>
    <col min="7689" max="7689" width="18.5703125" style="3" customWidth="1"/>
    <col min="7690" max="7690" width="18.42578125" style="3" customWidth="1"/>
    <col min="7691" max="7691" width="19.140625" style="3" customWidth="1"/>
    <col min="7692" max="7692" width="11.140625" style="3" customWidth="1"/>
    <col min="7693" max="7693" width="11.42578125" style="3" bestFit="1" customWidth="1"/>
    <col min="7694" max="7694" width="14.7109375" style="3" customWidth="1"/>
    <col min="7695" max="7933" width="9.140625" style="3"/>
    <col min="7934" max="7934" width="14.85546875" style="3" customWidth="1"/>
    <col min="7935" max="7935" width="60.42578125" style="3" customWidth="1"/>
    <col min="7936" max="7936" width="18" style="3" customWidth="1"/>
    <col min="7937" max="7937" width="17.7109375" style="3" customWidth="1"/>
    <col min="7938" max="7938" width="18.28515625" style="3" customWidth="1"/>
    <col min="7939" max="7939" width="17.5703125" style="3" customWidth="1"/>
    <col min="7940" max="7940" width="19.28515625" style="3" customWidth="1"/>
    <col min="7941" max="7941" width="18.5703125" style="3" customWidth="1"/>
    <col min="7942" max="7942" width="17.5703125" style="3" customWidth="1"/>
    <col min="7943" max="7943" width="18.5703125" style="3" customWidth="1"/>
    <col min="7944" max="7944" width="19.5703125" style="3" customWidth="1"/>
    <col min="7945" max="7945" width="18.5703125" style="3" customWidth="1"/>
    <col min="7946" max="7946" width="18.42578125" style="3" customWidth="1"/>
    <col min="7947" max="7947" width="19.140625" style="3" customWidth="1"/>
    <col min="7948" max="7948" width="11.140625" style="3" customWidth="1"/>
    <col min="7949" max="7949" width="11.42578125" style="3" bestFit="1" customWidth="1"/>
    <col min="7950" max="7950" width="14.7109375" style="3" customWidth="1"/>
    <col min="7951" max="8189" width="9.140625" style="3"/>
    <col min="8190" max="8190" width="14.85546875" style="3" customWidth="1"/>
    <col min="8191" max="8191" width="60.42578125" style="3" customWidth="1"/>
    <col min="8192" max="8192" width="18" style="3" customWidth="1"/>
    <col min="8193" max="8193" width="17.7109375" style="3" customWidth="1"/>
    <col min="8194" max="8194" width="18.28515625" style="3" customWidth="1"/>
    <col min="8195" max="8195" width="17.5703125" style="3" customWidth="1"/>
    <col min="8196" max="8196" width="19.28515625" style="3" customWidth="1"/>
    <col min="8197" max="8197" width="18.5703125" style="3" customWidth="1"/>
    <col min="8198" max="8198" width="17.5703125" style="3" customWidth="1"/>
    <col min="8199" max="8199" width="18.5703125" style="3" customWidth="1"/>
    <col min="8200" max="8200" width="19.5703125" style="3" customWidth="1"/>
    <col min="8201" max="8201" width="18.5703125" style="3" customWidth="1"/>
    <col min="8202" max="8202" width="18.42578125" style="3" customWidth="1"/>
    <col min="8203" max="8203" width="19.140625" style="3" customWidth="1"/>
    <col min="8204" max="8204" width="11.140625" style="3" customWidth="1"/>
    <col min="8205" max="8205" width="11.42578125" style="3" bestFit="1" customWidth="1"/>
    <col min="8206" max="8206" width="14.7109375" style="3" customWidth="1"/>
    <col min="8207" max="8445" width="9.140625" style="3"/>
    <col min="8446" max="8446" width="14.85546875" style="3" customWidth="1"/>
    <col min="8447" max="8447" width="60.42578125" style="3" customWidth="1"/>
    <col min="8448" max="8448" width="18" style="3" customWidth="1"/>
    <col min="8449" max="8449" width="17.7109375" style="3" customWidth="1"/>
    <col min="8450" max="8450" width="18.28515625" style="3" customWidth="1"/>
    <col min="8451" max="8451" width="17.5703125" style="3" customWidth="1"/>
    <col min="8452" max="8452" width="19.28515625" style="3" customWidth="1"/>
    <col min="8453" max="8453" width="18.5703125" style="3" customWidth="1"/>
    <col min="8454" max="8454" width="17.5703125" style="3" customWidth="1"/>
    <col min="8455" max="8455" width="18.5703125" style="3" customWidth="1"/>
    <col min="8456" max="8456" width="19.5703125" style="3" customWidth="1"/>
    <col min="8457" max="8457" width="18.5703125" style="3" customWidth="1"/>
    <col min="8458" max="8458" width="18.42578125" style="3" customWidth="1"/>
    <col min="8459" max="8459" width="19.140625" style="3" customWidth="1"/>
    <col min="8460" max="8460" width="11.140625" style="3" customWidth="1"/>
    <col min="8461" max="8461" width="11.42578125" style="3" bestFit="1" customWidth="1"/>
    <col min="8462" max="8462" width="14.7109375" style="3" customWidth="1"/>
    <col min="8463" max="8701" width="9.140625" style="3"/>
    <col min="8702" max="8702" width="14.85546875" style="3" customWidth="1"/>
    <col min="8703" max="8703" width="60.42578125" style="3" customWidth="1"/>
    <col min="8704" max="8704" width="18" style="3" customWidth="1"/>
    <col min="8705" max="8705" width="17.7109375" style="3" customWidth="1"/>
    <col min="8706" max="8706" width="18.28515625" style="3" customWidth="1"/>
    <col min="8707" max="8707" width="17.5703125" style="3" customWidth="1"/>
    <col min="8708" max="8708" width="19.28515625" style="3" customWidth="1"/>
    <col min="8709" max="8709" width="18.5703125" style="3" customWidth="1"/>
    <col min="8710" max="8710" width="17.5703125" style="3" customWidth="1"/>
    <col min="8711" max="8711" width="18.5703125" style="3" customWidth="1"/>
    <col min="8712" max="8712" width="19.5703125" style="3" customWidth="1"/>
    <col min="8713" max="8713" width="18.5703125" style="3" customWidth="1"/>
    <col min="8714" max="8714" width="18.42578125" style="3" customWidth="1"/>
    <col min="8715" max="8715" width="19.140625" style="3" customWidth="1"/>
    <col min="8716" max="8716" width="11.140625" style="3" customWidth="1"/>
    <col min="8717" max="8717" width="11.42578125" style="3" bestFit="1" customWidth="1"/>
    <col min="8718" max="8718" width="14.7109375" style="3" customWidth="1"/>
    <col min="8719" max="8957" width="9.140625" style="3"/>
    <col min="8958" max="8958" width="14.85546875" style="3" customWidth="1"/>
    <col min="8959" max="8959" width="60.42578125" style="3" customWidth="1"/>
    <col min="8960" max="8960" width="18" style="3" customWidth="1"/>
    <col min="8961" max="8961" width="17.7109375" style="3" customWidth="1"/>
    <col min="8962" max="8962" width="18.28515625" style="3" customWidth="1"/>
    <col min="8963" max="8963" width="17.5703125" style="3" customWidth="1"/>
    <col min="8964" max="8964" width="19.28515625" style="3" customWidth="1"/>
    <col min="8965" max="8965" width="18.5703125" style="3" customWidth="1"/>
    <col min="8966" max="8966" width="17.5703125" style="3" customWidth="1"/>
    <col min="8967" max="8967" width="18.5703125" style="3" customWidth="1"/>
    <col min="8968" max="8968" width="19.5703125" style="3" customWidth="1"/>
    <col min="8969" max="8969" width="18.5703125" style="3" customWidth="1"/>
    <col min="8970" max="8970" width="18.42578125" style="3" customWidth="1"/>
    <col min="8971" max="8971" width="19.140625" style="3" customWidth="1"/>
    <col min="8972" max="8972" width="11.140625" style="3" customWidth="1"/>
    <col min="8973" max="8973" width="11.42578125" style="3" bestFit="1" customWidth="1"/>
    <col min="8974" max="8974" width="14.7109375" style="3" customWidth="1"/>
    <col min="8975" max="9213" width="9.140625" style="3"/>
    <col min="9214" max="9214" width="14.85546875" style="3" customWidth="1"/>
    <col min="9215" max="9215" width="60.42578125" style="3" customWidth="1"/>
    <col min="9216" max="9216" width="18" style="3" customWidth="1"/>
    <col min="9217" max="9217" width="17.7109375" style="3" customWidth="1"/>
    <col min="9218" max="9218" width="18.28515625" style="3" customWidth="1"/>
    <col min="9219" max="9219" width="17.5703125" style="3" customWidth="1"/>
    <col min="9220" max="9220" width="19.28515625" style="3" customWidth="1"/>
    <col min="9221" max="9221" width="18.5703125" style="3" customWidth="1"/>
    <col min="9222" max="9222" width="17.5703125" style="3" customWidth="1"/>
    <col min="9223" max="9223" width="18.5703125" style="3" customWidth="1"/>
    <col min="9224" max="9224" width="19.5703125" style="3" customWidth="1"/>
    <col min="9225" max="9225" width="18.5703125" style="3" customWidth="1"/>
    <col min="9226" max="9226" width="18.42578125" style="3" customWidth="1"/>
    <col min="9227" max="9227" width="19.140625" style="3" customWidth="1"/>
    <col min="9228" max="9228" width="11.140625" style="3" customWidth="1"/>
    <col min="9229" max="9229" width="11.42578125" style="3" bestFit="1" customWidth="1"/>
    <col min="9230" max="9230" width="14.7109375" style="3" customWidth="1"/>
    <col min="9231" max="9469" width="9.140625" style="3"/>
    <col min="9470" max="9470" width="14.85546875" style="3" customWidth="1"/>
    <col min="9471" max="9471" width="60.42578125" style="3" customWidth="1"/>
    <col min="9472" max="9472" width="18" style="3" customWidth="1"/>
    <col min="9473" max="9473" width="17.7109375" style="3" customWidth="1"/>
    <col min="9474" max="9474" width="18.28515625" style="3" customWidth="1"/>
    <col min="9475" max="9475" width="17.5703125" style="3" customWidth="1"/>
    <col min="9476" max="9476" width="19.28515625" style="3" customWidth="1"/>
    <col min="9477" max="9477" width="18.5703125" style="3" customWidth="1"/>
    <col min="9478" max="9478" width="17.5703125" style="3" customWidth="1"/>
    <col min="9479" max="9479" width="18.5703125" style="3" customWidth="1"/>
    <col min="9480" max="9480" width="19.5703125" style="3" customWidth="1"/>
    <col min="9481" max="9481" width="18.5703125" style="3" customWidth="1"/>
    <col min="9482" max="9482" width="18.42578125" style="3" customWidth="1"/>
    <col min="9483" max="9483" width="19.140625" style="3" customWidth="1"/>
    <col min="9484" max="9484" width="11.140625" style="3" customWidth="1"/>
    <col min="9485" max="9485" width="11.42578125" style="3" bestFit="1" customWidth="1"/>
    <col min="9486" max="9486" width="14.7109375" style="3" customWidth="1"/>
    <col min="9487" max="9725" width="9.140625" style="3"/>
    <col min="9726" max="9726" width="14.85546875" style="3" customWidth="1"/>
    <col min="9727" max="9727" width="60.42578125" style="3" customWidth="1"/>
    <col min="9728" max="9728" width="18" style="3" customWidth="1"/>
    <col min="9729" max="9729" width="17.7109375" style="3" customWidth="1"/>
    <col min="9730" max="9730" width="18.28515625" style="3" customWidth="1"/>
    <col min="9731" max="9731" width="17.5703125" style="3" customWidth="1"/>
    <col min="9732" max="9732" width="19.28515625" style="3" customWidth="1"/>
    <col min="9733" max="9733" width="18.5703125" style="3" customWidth="1"/>
    <col min="9734" max="9734" width="17.5703125" style="3" customWidth="1"/>
    <col min="9735" max="9735" width="18.5703125" style="3" customWidth="1"/>
    <col min="9736" max="9736" width="19.5703125" style="3" customWidth="1"/>
    <col min="9737" max="9737" width="18.5703125" style="3" customWidth="1"/>
    <col min="9738" max="9738" width="18.42578125" style="3" customWidth="1"/>
    <col min="9739" max="9739" width="19.140625" style="3" customWidth="1"/>
    <col min="9740" max="9740" width="11.140625" style="3" customWidth="1"/>
    <col min="9741" max="9741" width="11.42578125" style="3" bestFit="1" customWidth="1"/>
    <col min="9742" max="9742" width="14.7109375" style="3" customWidth="1"/>
    <col min="9743" max="9981" width="9.140625" style="3"/>
    <col min="9982" max="9982" width="14.85546875" style="3" customWidth="1"/>
    <col min="9983" max="9983" width="60.42578125" style="3" customWidth="1"/>
    <col min="9984" max="9984" width="18" style="3" customWidth="1"/>
    <col min="9985" max="9985" width="17.7109375" style="3" customWidth="1"/>
    <col min="9986" max="9986" width="18.28515625" style="3" customWidth="1"/>
    <col min="9987" max="9987" width="17.5703125" style="3" customWidth="1"/>
    <col min="9988" max="9988" width="19.28515625" style="3" customWidth="1"/>
    <col min="9989" max="9989" width="18.5703125" style="3" customWidth="1"/>
    <col min="9990" max="9990" width="17.5703125" style="3" customWidth="1"/>
    <col min="9991" max="9991" width="18.5703125" style="3" customWidth="1"/>
    <col min="9992" max="9992" width="19.5703125" style="3" customWidth="1"/>
    <col min="9993" max="9993" width="18.5703125" style="3" customWidth="1"/>
    <col min="9994" max="9994" width="18.42578125" style="3" customWidth="1"/>
    <col min="9995" max="9995" width="19.140625" style="3" customWidth="1"/>
    <col min="9996" max="9996" width="11.140625" style="3" customWidth="1"/>
    <col min="9997" max="9997" width="11.42578125" style="3" bestFit="1" customWidth="1"/>
    <col min="9998" max="9998" width="14.7109375" style="3" customWidth="1"/>
    <col min="9999" max="10237" width="9.140625" style="3"/>
    <col min="10238" max="10238" width="14.85546875" style="3" customWidth="1"/>
    <col min="10239" max="10239" width="60.42578125" style="3" customWidth="1"/>
    <col min="10240" max="10240" width="18" style="3" customWidth="1"/>
    <col min="10241" max="10241" width="17.7109375" style="3" customWidth="1"/>
    <col min="10242" max="10242" width="18.28515625" style="3" customWidth="1"/>
    <col min="10243" max="10243" width="17.5703125" style="3" customWidth="1"/>
    <col min="10244" max="10244" width="19.28515625" style="3" customWidth="1"/>
    <col min="10245" max="10245" width="18.5703125" style="3" customWidth="1"/>
    <col min="10246" max="10246" width="17.5703125" style="3" customWidth="1"/>
    <col min="10247" max="10247" width="18.5703125" style="3" customWidth="1"/>
    <col min="10248" max="10248" width="19.5703125" style="3" customWidth="1"/>
    <col min="10249" max="10249" width="18.5703125" style="3" customWidth="1"/>
    <col min="10250" max="10250" width="18.42578125" style="3" customWidth="1"/>
    <col min="10251" max="10251" width="19.140625" style="3" customWidth="1"/>
    <col min="10252" max="10252" width="11.140625" style="3" customWidth="1"/>
    <col min="10253" max="10253" width="11.42578125" style="3" bestFit="1" customWidth="1"/>
    <col min="10254" max="10254" width="14.7109375" style="3" customWidth="1"/>
    <col min="10255" max="10493" width="9.140625" style="3"/>
    <col min="10494" max="10494" width="14.85546875" style="3" customWidth="1"/>
    <col min="10495" max="10495" width="60.42578125" style="3" customWidth="1"/>
    <col min="10496" max="10496" width="18" style="3" customWidth="1"/>
    <col min="10497" max="10497" width="17.7109375" style="3" customWidth="1"/>
    <col min="10498" max="10498" width="18.28515625" style="3" customWidth="1"/>
    <col min="10499" max="10499" width="17.5703125" style="3" customWidth="1"/>
    <col min="10500" max="10500" width="19.28515625" style="3" customWidth="1"/>
    <col min="10501" max="10501" width="18.5703125" style="3" customWidth="1"/>
    <col min="10502" max="10502" width="17.5703125" style="3" customWidth="1"/>
    <col min="10503" max="10503" width="18.5703125" style="3" customWidth="1"/>
    <col min="10504" max="10504" width="19.5703125" style="3" customWidth="1"/>
    <col min="10505" max="10505" width="18.5703125" style="3" customWidth="1"/>
    <col min="10506" max="10506" width="18.42578125" style="3" customWidth="1"/>
    <col min="10507" max="10507" width="19.140625" style="3" customWidth="1"/>
    <col min="10508" max="10508" width="11.140625" style="3" customWidth="1"/>
    <col min="10509" max="10509" width="11.42578125" style="3" bestFit="1" customWidth="1"/>
    <col min="10510" max="10510" width="14.7109375" style="3" customWidth="1"/>
    <col min="10511" max="10749" width="9.140625" style="3"/>
    <col min="10750" max="10750" width="14.85546875" style="3" customWidth="1"/>
    <col min="10751" max="10751" width="60.42578125" style="3" customWidth="1"/>
    <col min="10752" max="10752" width="18" style="3" customWidth="1"/>
    <col min="10753" max="10753" width="17.7109375" style="3" customWidth="1"/>
    <col min="10754" max="10754" width="18.28515625" style="3" customWidth="1"/>
    <col min="10755" max="10755" width="17.5703125" style="3" customWidth="1"/>
    <col min="10756" max="10756" width="19.28515625" style="3" customWidth="1"/>
    <col min="10757" max="10757" width="18.5703125" style="3" customWidth="1"/>
    <col min="10758" max="10758" width="17.5703125" style="3" customWidth="1"/>
    <col min="10759" max="10759" width="18.5703125" style="3" customWidth="1"/>
    <col min="10760" max="10760" width="19.5703125" style="3" customWidth="1"/>
    <col min="10761" max="10761" width="18.5703125" style="3" customWidth="1"/>
    <col min="10762" max="10762" width="18.42578125" style="3" customWidth="1"/>
    <col min="10763" max="10763" width="19.140625" style="3" customWidth="1"/>
    <col min="10764" max="10764" width="11.140625" style="3" customWidth="1"/>
    <col min="10765" max="10765" width="11.42578125" style="3" bestFit="1" customWidth="1"/>
    <col min="10766" max="10766" width="14.7109375" style="3" customWidth="1"/>
    <col min="10767" max="11005" width="9.140625" style="3"/>
    <col min="11006" max="11006" width="14.85546875" style="3" customWidth="1"/>
    <col min="11007" max="11007" width="60.42578125" style="3" customWidth="1"/>
    <col min="11008" max="11008" width="18" style="3" customWidth="1"/>
    <col min="11009" max="11009" width="17.7109375" style="3" customWidth="1"/>
    <col min="11010" max="11010" width="18.28515625" style="3" customWidth="1"/>
    <col min="11011" max="11011" width="17.5703125" style="3" customWidth="1"/>
    <col min="11012" max="11012" width="19.28515625" style="3" customWidth="1"/>
    <col min="11013" max="11013" width="18.5703125" style="3" customWidth="1"/>
    <col min="11014" max="11014" width="17.5703125" style="3" customWidth="1"/>
    <col min="11015" max="11015" width="18.5703125" style="3" customWidth="1"/>
    <col min="11016" max="11016" width="19.5703125" style="3" customWidth="1"/>
    <col min="11017" max="11017" width="18.5703125" style="3" customWidth="1"/>
    <col min="11018" max="11018" width="18.42578125" style="3" customWidth="1"/>
    <col min="11019" max="11019" width="19.140625" style="3" customWidth="1"/>
    <col min="11020" max="11020" width="11.140625" style="3" customWidth="1"/>
    <col min="11021" max="11021" width="11.42578125" style="3" bestFit="1" customWidth="1"/>
    <col min="11022" max="11022" width="14.7109375" style="3" customWidth="1"/>
    <col min="11023" max="11261" width="9.140625" style="3"/>
    <col min="11262" max="11262" width="14.85546875" style="3" customWidth="1"/>
    <col min="11263" max="11263" width="60.42578125" style="3" customWidth="1"/>
    <col min="11264" max="11264" width="18" style="3" customWidth="1"/>
    <col min="11265" max="11265" width="17.7109375" style="3" customWidth="1"/>
    <col min="11266" max="11266" width="18.28515625" style="3" customWidth="1"/>
    <col min="11267" max="11267" width="17.5703125" style="3" customWidth="1"/>
    <col min="11268" max="11268" width="19.28515625" style="3" customWidth="1"/>
    <col min="11269" max="11269" width="18.5703125" style="3" customWidth="1"/>
    <col min="11270" max="11270" width="17.5703125" style="3" customWidth="1"/>
    <col min="11271" max="11271" width="18.5703125" style="3" customWidth="1"/>
    <col min="11272" max="11272" width="19.5703125" style="3" customWidth="1"/>
    <col min="11273" max="11273" width="18.5703125" style="3" customWidth="1"/>
    <col min="11274" max="11274" width="18.42578125" style="3" customWidth="1"/>
    <col min="11275" max="11275" width="19.140625" style="3" customWidth="1"/>
    <col min="11276" max="11276" width="11.140625" style="3" customWidth="1"/>
    <col min="11277" max="11277" width="11.42578125" style="3" bestFit="1" customWidth="1"/>
    <col min="11278" max="11278" width="14.7109375" style="3" customWidth="1"/>
    <col min="11279" max="11517" width="9.140625" style="3"/>
    <col min="11518" max="11518" width="14.85546875" style="3" customWidth="1"/>
    <col min="11519" max="11519" width="60.42578125" style="3" customWidth="1"/>
    <col min="11520" max="11520" width="18" style="3" customWidth="1"/>
    <col min="11521" max="11521" width="17.7109375" style="3" customWidth="1"/>
    <col min="11522" max="11522" width="18.28515625" style="3" customWidth="1"/>
    <col min="11523" max="11523" width="17.5703125" style="3" customWidth="1"/>
    <col min="11524" max="11524" width="19.28515625" style="3" customWidth="1"/>
    <col min="11525" max="11525" width="18.5703125" style="3" customWidth="1"/>
    <col min="11526" max="11526" width="17.5703125" style="3" customWidth="1"/>
    <col min="11527" max="11527" width="18.5703125" style="3" customWidth="1"/>
    <col min="11528" max="11528" width="19.5703125" style="3" customWidth="1"/>
    <col min="11529" max="11529" width="18.5703125" style="3" customWidth="1"/>
    <col min="11530" max="11530" width="18.42578125" style="3" customWidth="1"/>
    <col min="11531" max="11531" width="19.140625" style="3" customWidth="1"/>
    <col min="11532" max="11532" width="11.140625" style="3" customWidth="1"/>
    <col min="11533" max="11533" width="11.42578125" style="3" bestFit="1" customWidth="1"/>
    <col min="11534" max="11534" width="14.7109375" style="3" customWidth="1"/>
    <col min="11535" max="11773" width="9.140625" style="3"/>
    <col min="11774" max="11774" width="14.85546875" style="3" customWidth="1"/>
    <col min="11775" max="11775" width="60.42578125" style="3" customWidth="1"/>
    <col min="11776" max="11776" width="18" style="3" customWidth="1"/>
    <col min="11777" max="11777" width="17.7109375" style="3" customWidth="1"/>
    <col min="11778" max="11778" width="18.28515625" style="3" customWidth="1"/>
    <col min="11779" max="11779" width="17.5703125" style="3" customWidth="1"/>
    <col min="11780" max="11780" width="19.28515625" style="3" customWidth="1"/>
    <col min="11781" max="11781" width="18.5703125" style="3" customWidth="1"/>
    <col min="11782" max="11782" width="17.5703125" style="3" customWidth="1"/>
    <col min="11783" max="11783" width="18.5703125" style="3" customWidth="1"/>
    <col min="11784" max="11784" width="19.5703125" style="3" customWidth="1"/>
    <col min="11785" max="11785" width="18.5703125" style="3" customWidth="1"/>
    <col min="11786" max="11786" width="18.42578125" style="3" customWidth="1"/>
    <col min="11787" max="11787" width="19.140625" style="3" customWidth="1"/>
    <col min="11788" max="11788" width="11.140625" style="3" customWidth="1"/>
    <col min="11789" max="11789" width="11.42578125" style="3" bestFit="1" customWidth="1"/>
    <col min="11790" max="11790" width="14.7109375" style="3" customWidth="1"/>
    <col min="11791" max="12029" width="9.140625" style="3"/>
    <col min="12030" max="12030" width="14.85546875" style="3" customWidth="1"/>
    <col min="12031" max="12031" width="60.42578125" style="3" customWidth="1"/>
    <col min="12032" max="12032" width="18" style="3" customWidth="1"/>
    <col min="12033" max="12033" width="17.7109375" style="3" customWidth="1"/>
    <col min="12034" max="12034" width="18.28515625" style="3" customWidth="1"/>
    <col min="12035" max="12035" width="17.5703125" style="3" customWidth="1"/>
    <col min="12036" max="12036" width="19.28515625" style="3" customWidth="1"/>
    <col min="12037" max="12037" width="18.5703125" style="3" customWidth="1"/>
    <col min="12038" max="12038" width="17.5703125" style="3" customWidth="1"/>
    <col min="12039" max="12039" width="18.5703125" style="3" customWidth="1"/>
    <col min="12040" max="12040" width="19.5703125" style="3" customWidth="1"/>
    <col min="12041" max="12041" width="18.5703125" style="3" customWidth="1"/>
    <col min="12042" max="12042" width="18.42578125" style="3" customWidth="1"/>
    <col min="12043" max="12043" width="19.140625" style="3" customWidth="1"/>
    <col min="12044" max="12044" width="11.140625" style="3" customWidth="1"/>
    <col min="12045" max="12045" width="11.42578125" style="3" bestFit="1" customWidth="1"/>
    <col min="12046" max="12046" width="14.7109375" style="3" customWidth="1"/>
    <col min="12047" max="12285" width="9.140625" style="3"/>
    <col min="12286" max="12286" width="14.85546875" style="3" customWidth="1"/>
    <col min="12287" max="12287" width="60.42578125" style="3" customWidth="1"/>
    <col min="12288" max="12288" width="18" style="3" customWidth="1"/>
    <col min="12289" max="12289" width="17.7109375" style="3" customWidth="1"/>
    <col min="12290" max="12290" width="18.28515625" style="3" customWidth="1"/>
    <col min="12291" max="12291" width="17.5703125" style="3" customWidth="1"/>
    <col min="12292" max="12292" width="19.28515625" style="3" customWidth="1"/>
    <col min="12293" max="12293" width="18.5703125" style="3" customWidth="1"/>
    <col min="12294" max="12294" width="17.5703125" style="3" customWidth="1"/>
    <col min="12295" max="12295" width="18.5703125" style="3" customWidth="1"/>
    <col min="12296" max="12296" width="19.5703125" style="3" customWidth="1"/>
    <col min="12297" max="12297" width="18.5703125" style="3" customWidth="1"/>
    <col min="12298" max="12298" width="18.42578125" style="3" customWidth="1"/>
    <col min="12299" max="12299" width="19.140625" style="3" customWidth="1"/>
    <col min="12300" max="12300" width="11.140625" style="3" customWidth="1"/>
    <col min="12301" max="12301" width="11.42578125" style="3" bestFit="1" customWidth="1"/>
    <col min="12302" max="12302" width="14.7109375" style="3" customWidth="1"/>
    <col min="12303" max="12541" width="9.140625" style="3"/>
    <col min="12542" max="12542" width="14.85546875" style="3" customWidth="1"/>
    <col min="12543" max="12543" width="60.42578125" style="3" customWidth="1"/>
    <col min="12544" max="12544" width="18" style="3" customWidth="1"/>
    <col min="12545" max="12545" width="17.7109375" style="3" customWidth="1"/>
    <col min="12546" max="12546" width="18.28515625" style="3" customWidth="1"/>
    <col min="12547" max="12547" width="17.5703125" style="3" customWidth="1"/>
    <col min="12548" max="12548" width="19.28515625" style="3" customWidth="1"/>
    <col min="12549" max="12549" width="18.5703125" style="3" customWidth="1"/>
    <col min="12550" max="12550" width="17.5703125" style="3" customWidth="1"/>
    <col min="12551" max="12551" width="18.5703125" style="3" customWidth="1"/>
    <col min="12552" max="12552" width="19.5703125" style="3" customWidth="1"/>
    <col min="12553" max="12553" width="18.5703125" style="3" customWidth="1"/>
    <col min="12554" max="12554" width="18.42578125" style="3" customWidth="1"/>
    <col min="12555" max="12555" width="19.140625" style="3" customWidth="1"/>
    <col min="12556" max="12556" width="11.140625" style="3" customWidth="1"/>
    <col min="12557" max="12557" width="11.42578125" style="3" bestFit="1" customWidth="1"/>
    <col min="12558" max="12558" width="14.7109375" style="3" customWidth="1"/>
    <col min="12559" max="12797" width="9.140625" style="3"/>
    <col min="12798" max="12798" width="14.85546875" style="3" customWidth="1"/>
    <col min="12799" max="12799" width="60.42578125" style="3" customWidth="1"/>
    <col min="12800" max="12800" width="18" style="3" customWidth="1"/>
    <col min="12801" max="12801" width="17.7109375" style="3" customWidth="1"/>
    <col min="12802" max="12802" width="18.28515625" style="3" customWidth="1"/>
    <col min="12803" max="12803" width="17.5703125" style="3" customWidth="1"/>
    <col min="12804" max="12804" width="19.28515625" style="3" customWidth="1"/>
    <col min="12805" max="12805" width="18.5703125" style="3" customWidth="1"/>
    <col min="12806" max="12806" width="17.5703125" style="3" customWidth="1"/>
    <col min="12807" max="12807" width="18.5703125" style="3" customWidth="1"/>
    <col min="12808" max="12808" width="19.5703125" style="3" customWidth="1"/>
    <col min="12809" max="12809" width="18.5703125" style="3" customWidth="1"/>
    <col min="12810" max="12810" width="18.42578125" style="3" customWidth="1"/>
    <col min="12811" max="12811" width="19.140625" style="3" customWidth="1"/>
    <col min="12812" max="12812" width="11.140625" style="3" customWidth="1"/>
    <col min="12813" max="12813" width="11.42578125" style="3" bestFit="1" customWidth="1"/>
    <col min="12814" max="12814" width="14.7109375" style="3" customWidth="1"/>
    <col min="12815" max="13053" width="9.140625" style="3"/>
    <col min="13054" max="13054" width="14.85546875" style="3" customWidth="1"/>
    <col min="13055" max="13055" width="60.42578125" style="3" customWidth="1"/>
    <col min="13056" max="13056" width="18" style="3" customWidth="1"/>
    <col min="13057" max="13057" width="17.7109375" style="3" customWidth="1"/>
    <col min="13058" max="13058" width="18.28515625" style="3" customWidth="1"/>
    <col min="13059" max="13059" width="17.5703125" style="3" customWidth="1"/>
    <col min="13060" max="13060" width="19.28515625" style="3" customWidth="1"/>
    <col min="13061" max="13061" width="18.5703125" style="3" customWidth="1"/>
    <col min="13062" max="13062" width="17.5703125" style="3" customWidth="1"/>
    <col min="13063" max="13063" width="18.5703125" style="3" customWidth="1"/>
    <col min="13064" max="13064" width="19.5703125" style="3" customWidth="1"/>
    <col min="13065" max="13065" width="18.5703125" style="3" customWidth="1"/>
    <col min="13066" max="13066" width="18.42578125" style="3" customWidth="1"/>
    <col min="13067" max="13067" width="19.140625" style="3" customWidth="1"/>
    <col min="13068" max="13068" width="11.140625" style="3" customWidth="1"/>
    <col min="13069" max="13069" width="11.42578125" style="3" bestFit="1" customWidth="1"/>
    <col min="13070" max="13070" width="14.7109375" style="3" customWidth="1"/>
    <col min="13071" max="13309" width="9.140625" style="3"/>
    <col min="13310" max="13310" width="14.85546875" style="3" customWidth="1"/>
    <col min="13311" max="13311" width="60.42578125" style="3" customWidth="1"/>
    <col min="13312" max="13312" width="18" style="3" customWidth="1"/>
    <col min="13313" max="13313" width="17.7109375" style="3" customWidth="1"/>
    <col min="13314" max="13314" width="18.28515625" style="3" customWidth="1"/>
    <col min="13315" max="13315" width="17.5703125" style="3" customWidth="1"/>
    <col min="13316" max="13316" width="19.28515625" style="3" customWidth="1"/>
    <col min="13317" max="13317" width="18.5703125" style="3" customWidth="1"/>
    <col min="13318" max="13318" width="17.5703125" style="3" customWidth="1"/>
    <col min="13319" max="13319" width="18.5703125" style="3" customWidth="1"/>
    <col min="13320" max="13320" width="19.5703125" style="3" customWidth="1"/>
    <col min="13321" max="13321" width="18.5703125" style="3" customWidth="1"/>
    <col min="13322" max="13322" width="18.42578125" style="3" customWidth="1"/>
    <col min="13323" max="13323" width="19.140625" style="3" customWidth="1"/>
    <col min="13324" max="13324" width="11.140625" style="3" customWidth="1"/>
    <col min="13325" max="13325" width="11.42578125" style="3" bestFit="1" customWidth="1"/>
    <col min="13326" max="13326" width="14.7109375" style="3" customWidth="1"/>
    <col min="13327" max="13565" width="9.140625" style="3"/>
    <col min="13566" max="13566" width="14.85546875" style="3" customWidth="1"/>
    <col min="13567" max="13567" width="60.42578125" style="3" customWidth="1"/>
    <col min="13568" max="13568" width="18" style="3" customWidth="1"/>
    <col min="13569" max="13569" width="17.7109375" style="3" customWidth="1"/>
    <col min="13570" max="13570" width="18.28515625" style="3" customWidth="1"/>
    <col min="13571" max="13571" width="17.5703125" style="3" customWidth="1"/>
    <col min="13572" max="13572" width="19.28515625" style="3" customWidth="1"/>
    <col min="13573" max="13573" width="18.5703125" style="3" customWidth="1"/>
    <col min="13574" max="13574" width="17.5703125" style="3" customWidth="1"/>
    <col min="13575" max="13575" width="18.5703125" style="3" customWidth="1"/>
    <col min="13576" max="13576" width="19.5703125" style="3" customWidth="1"/>
    <col min="13577" max="13577" width="18.5703125" style="3" customWidth="1"/>
    <col min="13578" max="13578" width="18.42578125" style="3" customWidth="1"/>
    <col min="13579" max="13579" width="19.140625" style="3" customWidth="1"/>
    <col min="13580" max="13580" width="11.140625" style="3" customWidth="1"/>
    <col min="13581" max="13581" width="11.42578125" style="3" bestFit="1" customWidth="1"/>
    <col min="13582" max="13582" width="14.7109375" style="3" customWidth="1"/>
    <col min="13583" max="13821" width="9.140625" style="3"/>
    <col min="13822" max="13822" width="14.85546875" style="3" customWidth="1"/>
    <col min="13823" max="13823" width="60.42578125" style="3" customWidth="1"/>
    <col min="13824" max="13824" width="18" style="3" customWidth="1"/>
    <col min="13825" max="13825" width="17.7109375" style="3" customWidth="1"/>
    <col min="13826" max="13826" width="18.28515625" style="3" customWidth="1"/>
    <col min="13827" max="13827" width="17.5703125" style="3" customWidth="1"/>
    <col min="13828" max="13828" width="19.28515625" style="3" customWidth="1"/>
    <col min="13829" max="13829" width="18.5703125" style="3" customWidth="1"/>
    <col min="13830" max="13830" width="17.5703125" style="3" customWidth="1"/>
    <col min="13831" max="13831" width="18.5703125" style="3" customWidth="1"/>
    <col min="13832" max="13832" width="19.5703125" style="3" customWidth="1"/>
    <col min="13833" max="13833" width="18.5703125" style="3" customWidth="1"/>
    <col min="13834" max="13834" width="18.42578125" style="3" customWidth="1"/>
    <col min="13835" max="13835" width="19.140625" style="3" customWidth="1"/>
    <col min="13836" max="13836" width="11.140625" style="3" customWidth="1"/>
    <col min="13837" max="13837" width="11.42578125" style="3" bestFit="1" customWidth="1"/>
    <col min="13838" max="13838" width="14.7109375" style="3" customWidth="1"/>
    <col min="13839" max="14077" width="9.140625" style="3"/>
    <col min="14078" max="14078" width="14.85546875" style="3" customWidth="1"/>
    <col min="14079" max="14079" width="60.42578125" style="3" customWidth="1"/>
    <col min="14080" max="14080" width="18" style="3" customWidth="1"/>
    <col min="14081" max="14081" width="17.7109375" style="3" customWidth="1"/>
    <col min="14082" max="14082" width="18.28515625" style="3" customWidth="1"/>
    <col min="14083" max="14083" width="17.5703125" style="3" customWidth="1"/>
    <col min="14084" max="14084" width="19.28515625" style="3" customWidth="1"/>
    <col min="14085" max="14085" width="18.5703125" style="3" customWidth="1"/>
    <col min="14086" max="14086" width="17.5703125" style="3" customWidth="1"/>
    <col min="14087" max="14087" width="18.5703125" style="3" customWidth="1"/>
    <col min="14088" max="14088" width="19.5703125" style="3" customWidth="1"/>
    <col min="14089" max="14089" width="18.5703125" style="3" customWidth="1"/>
    <col min="14090" max="14090" width="18.42578125" style="3" customWidth="1"/>
    <col min="14091" max="14091" width="19.140625" style="3" customWidth="1"/>
    <col min="14092" max="14092" width="11.140625" style="3" customWidth="1"/>
    <col min="14093" max="14093" width="11.42578125" style="3" bestFit="1" customWidth="1"/>
    <col min="14094" max="14094" width="14.7109375" style="3" customWidth="1"/>
    <col min="14095" max="14333" width="9.140625" style="3"/>
    <col min="14334" max="14334" width="14.85546875" style="3" customWidth="1"/>
    <col min="14335" max="14335" width="60.42578125" style="3" customWidth="1"/>
    <col min="14336" max="14336" width="18" style="3" customWidth="1"/>
    <col min="14337" max="14337" width="17.7109375" style="3" customWidth="1"/>
    <col min="14338" max="14338" width="18.28515625" style="3" customWidth="1"/>
    <col min="14339" max="14339" width="17.5703125" style="3" customWidth="1"/>
    <col min="14340" max="14340" width="19.28515625" style="3" customWidth="1"/>
    <col min="14341" max="14341" width="18.5703125" style="3" customWidth="1"/>
    <col min="14342" max="14342" width="17.5703125" style="3" customWidth="1"/>
    <col min="14343" max="14343" width="18.5703125" style="3" customWidth="1"/>
    <col min="14344" max="14344" width="19.5703125" style="3" customWidth="1"/>
    <col min="14345" max="14345" width="18.5703125" style="3" customWidth="1"/>
    <col min="14346" max="14346" width="18.42578125" style="3" customWidth="1"/>
    <col min="14347" max="14347" width="19.140625" style="3" customWidth="1"/>
    <col min="14348" max="14348" width="11.140625" style="3" customWidth="1"/>
    <col min="14349" max="14349" width="11.42578125" style="3" bestFit="1" customWidth="1"/>
    <col min="14350" max="14350" width="14.7109375" style="3" customWidth="1"/>
    <col min="14351" max="14589" width="9.140625" style="3"/>
    <col min="14590" max="14590" width="14.85546875" style="3" customWidth="1"/>
    <col min="14591" max="14591" width="60.42578125" style="3" customWidth="1"/>
    <col min="14592" max="14592" width="18" style="3" customWidth="1"/>
    <col min="14593" max="14593" width="17.7109375" style="3" customWidth="1"/>
    <col min="14594" max="14594" width="18.28515625" style="3" customWidth="1"/>
    <col min="14595" max="14595" width="17.5703125" style="3" customWidth="1"/>
    <col min="14596" max="14596" width="19.28515625" style="3" customWidth="1"/>
    <col min="14597" max="14597" width="18.5703125" style="3" customWidth="1"/>
    <col min="14598" max="14598" width="17.5703125" style="3" customWidth="1"/>
    <col min="14599" max="14599" width="18.5703125" style="3" customWidth="1"/>
    <col min="14600" max="14600" width="19.5703125" style="3" customWidth="1"/>
    <col min="14601" max="14601" width="18.5703125" style="3" customWidth="1"/>
    <col min="14602" max="14602" width="18.42578125" style="3" customWidth="1"/>
    <col min="14603" max="14603" width="19.140625" style="3" customWidth="1"/>
    <col min="14604" max="14604" width="11.140625" style="3" customWidth="1"/>
    <col min="14605" max="14605" width="11.42578125" style="3" bestFit="1" customWidth="1"/>
    <col min="14606" max="14606" width="14.7109375" style="3" customWidth="1"/>
    <col min="14607" max="14845" width="9.140625" style="3"/>
    <col min="14846" max="14846" width="14.85546875" style="3" customWidth="1"/>
    <col min="14847" max="14847" width="60.42578125" style="3" customWidth="1"/>
    <col min="14848" max="14848" width="18" style="3" customWidth="1"/>
    <col min="14849" max="14849" width="17.7109375" style="3" customWidth="1"/>
    <col min="14850" max="14850" width="18.28515625" style="3" customWidth="1"/>
    <col min="14851" max="14851" width="17.5703125" style="3" customWidth="1"/>
    <col min="14852" max="14852" width="19.28515625" style="3" customWidth="1"/>
    <col min="14853" max="14853" width="18.5703125" style="3" customWidth="1"/>
    <col min="14854" max="14854" width="17.5703125" style="3" customWidth="1"/>
    <col min="14855" max="14855" width="18.5703125" style="3" customWidth="1"/>
    <col min="14856" max="14856" width="19.5703125" style="3" customWidth="1"/>
    <col min="14857" max="14857" width="18.5703125" style="3" customWidth="1"/>
    <col min="14858" max="14858" width="18.42578125" style="3" customWidth="1"/>
    <col min="14859" max="14859" width="19.140625" style="3" customWidth="1"/>
    <col min="14860" max="14860" width="11.140625" style="3" customWidth="1"/>
    <col min="14861" max="14861" width="11.42578125" style="3" bestFit="1" customWidth="1"/>
    <col min="14862" max="14862" width="14.7109375" style="3" customWidth="1"/>
    <col min="14863" max="15101" width="9.140625" style="3"/>
    <col min="15102" max="15102" width="14.85546875" style="3" customWidth="1"/>
    <col min="15103" max="15103" width="60.42578125" style="3" customWidth="1"/>
    <col min="15104" max="15104" width="18" style="3" customWidth="1"/>
    <col min="15105" max="15105" width="17.7109375" style="3" customWidth="1"/>
    <col min="15106" max="15106" width="18.28515625" style="3" customWidth="1"/>
    <col min="15107" max="15107" width="17.5703125" style="3" customWidth="1"/>
    <col min="15108" max="15108" width="19.28515625" style="3" customWidth="1"/>
    <col min="15109" max="15109" width="18.5703125" style="3" customWidth="1"/>
    <col min="15110" max="15110" width="17.5703125" style="3" customWidth="1"/>
    <col min="15111" max="15111" width="18.5703125" style="3" customWidth="1"/>
    <col min="15112" max="15112" width="19.5703125" style="3" customWidth="1"/>
    <col min="15113" max="15113" width="18.5703125" style="3" customWidth="1"/>
    <col min="15114" max="15114" width="18.42578125" style="3" customWidth="1"/>
    <col min="15115" max="15115" width="19.140625" style="3" customWidth="1"/>
    <col min="15116" max="15116" width="11.140625" style="3" customWidth="1"/>
    <col min="15117" max="15117" width="11.42578125" style="3" bestFit="1" customWidth="1"/>
    <col min="15118" max="15118" width="14.7109375" style="3" customWidth="1"/>
    <col min="15119" max="15357" width="9.140625" style="3"/>
    <col min="15358" max="15358" width="14.85546875" style="3" customWidth="1"/>
    <col min="15359" max="15359" width="60.42578125" style="3" customWidth="1"/>
    <col min="15360" max="15360" width="18" style="3" customWidth="1"/>
    <col min="15361" max="15361" width="17.7109375" style="3" customWidth="1"/>
    <col min="15362" max="15362" width="18.28515625" style="3" customWidth="1"/>
    <col min="15363" max="15363" width="17.5703125" style="3" customWidth="1"/>
    <col min="15364" max="15364" width="19.28515625" style="3" customWidth="1"/>
    <col min="15365" max="15365" width="18.5703125" style="3" customWidth="1"/>
    <col min="15366" max="15366" width="17.5703125" style="3" customWidth="1"/>
    <col min="15367" max="15367" width="18.5703125" style="3" customWidth="1"/>
    <col min="15368" max="15368" width="19.5703125" style="3" customWidth="1"/>
    <col min="15369" max="15369" width="18.5703125" style="3" customWidth="1"/>
    <col min="15370" max="15370" width="18.42578125" style="3" customWidth="1"/>
    <col min="15371" max="15371" width="19.140625" style="3" customWidth="1"/>
    <col min="15372" max="15372" width="11.140625" style="3" customWidth="1"/>
    <col min="15373" max="15373" width="11.42578125" style="3" bestFit="1" customWidth="1"/>
    <col min="15374" max="15374" width="14.7109375" style="3" customWidth="1"/>
    <col min="15375" max="15613" width="9.140625" style="3"/>
    <col min="15614" max="15614" width="14.85546875" style="3" customWidth="1"/>
    <col min="15615" max="15615" width="60.42578125" style="3" customWidth="1"/>
    <col min="15616" max="15616" width="18" style="3" customWidth="1"/>
    <col min="15617" max="15617" width="17.7109375" style="3" customWidth="1"/>
    <col min="15618" max="15618" width="18.28515625" style="3" customWidth="1"/>
    <col min="15619" max="15619" width="17.5703125" style="3" customWidth="1"/>
    <col min="15620" max="15620" width="19.28515625" style="3" customWidth="1"/>
    <col min="15621" max="15621" width="18.5703125" style="3" customWidth="1"/>
    <col min="15622" max="15622" width="17.5703125" style="3" customWidth="1"/>
    <col min="15623" max="15623" width="18.5703125" style="3" customWidth="1"/>
    <col min="15624" max="15624" width="19.5703125" style="3" customWidth="1"/>
    <col min="15625" max="15625" width="18.5703125" style="3" customWidth="1"/>
    <col min="15626" max="15626" width="18.42578125" style="3" customWidth="1"/>
    <col min="15627" max="15627" width="19.140625" style="3" customWidth="1"/>
    <col min="15628" max="15628" width="11.140625" style="3" customWidth="1"/>
    <col min="15629" max="15629" width="11.42578125" style="3" bestFit="1" customWidth="1"/>
    <col min="15630" max="15630" width="14.7109375" style="3" customWidth="1"/>
    <col min="15631" max="15869" width="9.140625" style="3"/>
    <col min="15870" max="15870" width="14.85546875" style="3" customWidth="1"/>
    <col min="15871" max="15871" width="60.42578125" style="3" customWidth="1"/>
    <col min="15872" max="15872" width="18" style="3" customWidth="1"/>
    <col min="15873" max="15873" width="17.7109375" style="3" customWidth="1"/>
    <col min="15874" max="15874" width="18.28515625" style="3" customWidth="1"/>
    <col min="15875" max="15875" width="17.5703125" style="3" customWidth="1"/>
    <col min="15876" max="15876" width="19.28515625" style="3" customWidth="1"/>
    <col min="15877" max="15877" width="18.5703125" style="3" customWidth="1"/>
    <col min="15878" max="15878" width="17.5703125" style="3" customWidth="1"/>
    <col min="15879" max="15879" width="18.5703125" style="3" customWidth="1"/>
    <col min="15880" max="15880" width="19.5703125" style="3" customWidth="1"/>
    <col min="15881" max="15881" width="18.5703125" style="3" customWidth="1"/>
    <col min="15882" max="15882" width="18.42578125" style="3" customWidth="1"/>
    <col min="15883" max="15883" width="19.140625" style="3" customWidth="1"/>
    <col min="15884" max="15884" width="11.140625" style="3" customWidth="1"/>
    <col min="15885" max="15885" width="11.42578125" style="3" bestFit="1" customWidth="1"/>
    <col min="15886" max="15886" width="14.7109375" style="3" customWidth="1"/>
    <col min="15887" max="16125" width="9.140625" style="3"/>
    <col min="16126" max="16126" width="14.85546875" style="3" customWidth="1"/>
    <col min="16127" max="16127" width="60.42578125" style="3" customWidth="1"/>
    <col min="16128" max="16128" width="18" style="3" customWidth="1"/>
    <col min="16129" max="16129" width="17.7109375" style="3" customWidth="1"/>
    <col min="16130" max="16130" width="18.28515625" style="3" customWidth="1"/>
    <col min="16131" max="16131" width="17.5703125" style="3" customWidth="1"/>
    <col min="16132" max="16132" width="19.28515625" style="3" customWidth="1"/>
    <col min="16133" max="16133" width="18.5703125" style="3" customWidth="1"/>
    <col min="16134" max="16134" width="17.5703125" style="3" customWidth="1"/>
    <col min="16135" max="16135" width="18.5703125" style="3" customWidth="1"/>
    <col min="16136" max="16136" width="19.5703125" style="3" customWidth="1"/>
    <col min="16137" max="16137" width="18.5703125" style="3" customWidth="1"/>
    <col min="16138" max="16138" width="18.42578125" style="3" customWidth="1"/>
    <col min="16139" max="16139" width="19.140625" style="3" customWidth="1"/>
    <col min="16140" max="16140" width="11.140625" style="3" customWidth="1"/>
    <col min="16141" max="16141" width="11.42578125" style="3" bestFit="1" customWidth="1"/>
    <col min="16142" max="16142" width="14.7109375" style="3" customWidth="1"/>
    <col min="16143" max="16384" width="9.140625" style="3"/>
  </cols>
  <sheetData>
    <row r="1" spans="1:14" ht="39.75" customHeight="1">
      <c r="A1" s="73"/>
      <c r="B1" s="73"/>
      <c r="C1" s="5"/>
      <c r="D1" s="5"/>
      <c r="E1" s="5"/>
      <c r="F1" s="5"/>
      <c r="G1" s="5"/>
      <c r="H1" s="2"/>
      <c r="I1" s="2"/>
      <c r="J1" s="4" t="s">
        <v>115</v>
      </c>
      <c r="K1" s="4"/>
      <c r="L1" s="4"/>
    </row>
    <row r="2" spans="1:14" ht="37.5" customHeight="1">
      <c r="A2" s="5"/>
      <c r="B2" s="5"/>
      <c r="C2" s="5"/>
      <c r="D2" s="5"/>
      <c r="E2" s="5"/>
      <c r="F2" s="5"/>
      <c r="G2" s="54" t="s">
        <v>1</v>
      </c>
      <c r="H2" s="57"/>
      <c r="I2" s="57"/>
      <c r="J2" s="57"/>
    </row>
    <row r="3" spans="1:14" ht="71.25" customHeight="1">
      <c r="A3" s="5"/>
      <c r="B3" s="5"/>
      <c r="C3" s="5"/>
      <c r="D3" s="5"/>
      <c r="E3" s="5"/>
      <c r="F3" s="5"/>
      <c r="G3" s="4"/>
    </row>
    <row r="4" spans="1:14" ht="43.5" customHeight="1">
      <c r="A4" s="60" t="s">
        <v>117</v>
      </c>
      <c r="B4" s="61"/>
      <c r="C4" s="61"/>
      <c r="D4" s="61"/>
      <c r="E4" s="61"/>
      <c r="F4" s="61"/>
      <c r="G4" s="61"/>
      <c r="H4" s="61"/>
      <c r="I4" s="61"/>
      <c r="J4" s="77"/>
    </row>
    <row r="5" spans="1:14" ht="39" customHeight="1">
      <c r="A5" s="56" t="s">
        <v>77</v>
      </c>
      <c r="B5" s="63"/>
      <c r="C5" s="63"/>
      <c r="D5" s="63"/>
      <c r="E5" s="63"/>
      <c r="F5" s="63"/>
      <c r="G5" s="63"/>
      <c r="H5" s="63"/>
      <c r="I5" s="63"/>
      <c r="J5" s="57"/>
    </row>
    <row r="6" spans="1:14" ht="18.7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4" ht="30.75" customHeight="1">
      <c r="A7" s="5"/>
      <c r="B7" s="5"/>
      <c r="C7" s="5"/>
      <c r="D7" s="5"/>
      <c r="E7" s="5"/>
      <c r="F7" s="5"/>
      <c r="G7" s="5"/>
      <c r="H7" s="5"/>
      <c r="I7" s="49"/>
      <c r="J7" s="49"/>
    </row>
    <row r="8" spans="1:14" ht="120.75" customHeight="1">
      <c r="A8" s="53" t="s">
        <v>2</v>
      </c>
      <c r="B8" s="53" t="s">
        <v>3</v>
      </c>
      <c r="C8" s="69" t="s">
        <v>76</v>
      </c>
      <c r="D8" s="70"/>
      <c r="E8" s="71" t="s">
        <v>4</v>
      </c>
      <c r="F8" s="72"/>
      <c r="G8" s="71" t="s">
        <v>5</v>
      </c>
      <c r="H8" s="72"/>
      <c r="I8" s="71" t="s">
        <v>79</v>
      </c>
      <c r="J8" s="72"/>
    </row>
    <row r="9" spans="1:14" ht="66" customHeight="1">
      <c r="A9" s="53"/>
      <c r="B9" s="53"/>
      <c r="C9" s="9" t="s">
        <v>7</v>
      </c>
      <c r="D9" s="9" t="s">
        <v>8</v>
      </c>
      <c r="E9" s="9" t="s">
        <v>7</v>
      </c>
      <c r="F9" s="9" t="s">
        <v>8</v>
      </c>
      <c r="G9" s="9" t="s">
        <v>7</v>
      </c>
      <c r="H9" s="9" t="s">
        <v>8</v>
      </c>
      <c r="I9" s="9" t="s">
        <v>7</v>
      </c>
      <c r="J9" s="9" t="s">
        <v>8</v>
      </c>
      <c r="L9" s="8"/>
      <c r="M9" s="8"/>
    </row>
    <row r="10" spans="1:14" ht="33.75" customHeight="1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7"/>
      <c r="L10" s="8"/>
      <c r="M10" s="8"/>
    </row>
    <row r="11" spans="1:14" ht="58.5" customHeight="1">
      <c r="A11" s="10">
        <v>1</v>
      </c>
      <c r="B11" s="11" t="s">
        <v>81</v>
      </c>
      <c r="C11" s="12">
        <f t="shared" ref="C11:I11" si="0">C13+C14+C15+C19</f>
        <v>274.08000000000004</v>
      </c>
      <c r="D11" s="12">
        <f>C11/C42*1000</f>
        <v>5.7667787423675616</v>
      </c>
      <c r="E11" s="12">
        <f t="shared" si="0"/>
        <v>119.88099999999999</v>
      </c>
      <c r="F11" s="12">
        <f>E11/E42*1000</f>
        <v>5.7662263951284736</v>
      </c>
      <c r="G11" s="12">
        <f t="shared" si="0"/>
        <v>137.822</v>
      </c>
      <c r="H11" s="12">
        <f>G11/G42*1000</f>
        <v>5.7671924240059358</v>
      </c>
      <c r="I11" s="12">
        <f t="shared" si="0"/>
        <v>16.376000000000001</v>
      </c>
      <c r="J11" s="24">
        <f>I11/I42*1000</f>
        <v>5.7669891287888131</v>
      </c>
      <c r="K11" s="8"/>
      <c r="L11" s="13"/>
      <c r="M11" s="13"/>
      <c r="N11" s="14"/>
    </row>
    <row r="12" spans="1:14" ht="38.25" hidden="1" customHeight="1">
      <c r="A12" s="15"/>
      <c r="B12" s="34" t="s">
        <v>82</v>
      </c>
      <c r="C12" s="35">
        <f t="shared" ref="C12:I12" si="1">C13+C14+C15</f>
        <v>266.10000000000002</v>
      </c>
      <c r="D12" s="12" t="e">
        <f>C12/C43*1000</f>
        <v>#DIV/0!</v>
      </c>
      <c r="E12" s="35">
        <f t="shared" si="1"/>
        <v>116.38999999999999</v>
      </c>
      <c r="F12" s="12" t="e">
        <f>E12/E43*1000</f>
        <v>#DIV/0!</v>
      </c>
      <c r="G12" s="35">
        <f t="shared" si="1"/>
        <v>133.81</v>
      </c>
      <c r="H12" s="12" t="e">
        <f>G12/G43*1000</f>
        <v>#DIV/0!</v>
      </c>
      <c r="I12" s="35">
        <f t="shared" si="1"/>
        <v>15.899000000000001</v>
      </c>
      <c r="J12" s="24" t="e">
        <f>I12/I43*1000</f>
        <v>#DIV/0!</v>
      </c>
      <c r="K12" s="13"/>
      <c r="L12" s="13"/>
      <c r="M12" s="13"/>
      <c r="N12" s="14"/>
    </row>
    <row r="13" spans="1:14" ht="38.25" customHeight="1">
      <c r="A13" s="15" t="s">
        <v>10</v>
      </c>
      <c r="B13" s="16" t="s">
        <v>114</v>
      </c>
      <c r="C13" s="17">
        <v>0</v>
      </c>
      <c r="D13" s="12">
        <f>C13/C42*1000</f>
        <v>0</v>
      </c>
      <c r="E13" s="17">
        <v>0</v>
      </c>
      <c r="F13" s="12">
        <f>E13/E42*1000</f>
        <v>0</v>
      </c>
      <c r="G13" s="17">
        <v>0</v>
      </c>
      <c r="H13" s="12">
        <f>G13/G42*1000</f>
        <v>0</v>
      </c>
      <c r="I13" s="17">
        <v>0</v>
      </c>
      <c r="J13" s="24">
        <f>I13/I42*1000</f>
        <v>0</v>
      </c>
      <c r="K13" s="13"/>
      <c r="L13" s="8"/>
      <c r="M13" s="8"/>
    </row>
    <row r="14" spans="1:14" ht="45.75" customHeight="1">
      <c r="A14" s="15" t="s">
        <v>22</v>
      </c>
      <c r="B14" s="16" t="s">
        <v>23</v>
      </c>
      <c r="C14" s="17">
        <v>189.98</v>
      </c>
      <c r="D14" s="12">
        <f>C14/C42*1000</f>
        <v>3.9972731519081623</v>
      </c>
      <c r="E14" s="17">
        <f>ROUND(C14/C42*E42,2)</f>
        <v>83.1</v>
      </c>
      <c r="F14" s="12">
        <f>E14/E42*1000</f>
        <v>3.9970755452088</v>
      </c>
      <c r="G14" s="17">
        <f>ROUND(C14/C42*G42,2)</f>
        <v>95.53</v>
      </c>
      <c r="H14" s="12">
        <f>G14/G42*1000</f>
        <v>3.9974742222960558</v>
      </c>
      <c r="I14" s="17">
        <f>ROUND(C14/C42*I42,3)</f>
        <v>11.351000000000001</v>
      </c>
      <c r="J14" s="24">
        <f>I14/I42*1000</f>
        <v>3.9973799218906825</v>
      </c>
      <c r="K14" s="8"/>
      <c r="L14" s="19"/>
      <c r="M14" s="18"/>
      <c r="N14" s="20"/>
    </row>
    <row r="15" spans="1:14" ht="41.25" customHeight="1">
      <c r="A15" s="15" t="s">
        <v>24</v>
      </c>
      <c r="B15" s="16" t="s">
        <v>87</v>
      </c>
      <c r="C15" s="17">
        <f t="shared" ref="C15:I15" si="2">C16+C17+C18</f>
        <v>76.12</v>
      </c>
      <c r="D15" s="12">
        <f>C15/C42*1000</f>
        <v>1.6016024440638452</v>
      </c>
      <c r="E15" s="17">
        <f t="shared" si="2"/>
        <v>33.29</v>
      </c>
      <c r="F15" s="12">
        <f>E15/E42*1000</f>
        <v>1.6012351973525989</v>
      </c>
      <c r="G15" s="17">
        <f t="shared" si="2"/>
        <v>38.28</v>
      </c>
      <c r="H15" s="12">
        <f>G15/G42*1000</f>
        <v>1.6018351641316133</v>
      </c>
      <c r="I15" s="17">
        <f t="shared" si="2"/>
        <v>4.548</v>
      </c>
      <c r="J15" s="24">
        <f>I15/I42*1000</f>
        <v>1.6016283926313823</v>
      </c>
      <c r="K15" s="18"/>
      <c r="L15" s="13"/>
      <c r="M15" s="13"/>
      <c r="N15" s="14"/>
    </row>
    <row r="16" spans="1:14" ht="33.75" customHeight="1">
      <c r="A16" s="15" t="s">
        <v>26</v>
      </c>
      <c r="B16" s="16" t="s">
        <v>88</v>
      </c>
      <c r="C16" s="17">
        <v>41.8</v>
      </c>
      <c r="D16" s="12">
        <f>C16/C42*1000</f>
        <v>0.87949267159575317</v>
      </c>
      <c r="E16" s="17">
        <f>ROUND(C16/C42*E42,2)</f>
        <v>18.28</v>
      </c>
      <c r="F16" s="12">
        <f>E16/E42*1000</f>
        <v>0.87926042077517297</v>
      </c>
      <c r="G16" s="17">
        <f>ROUND(C16/C42*G42,2)</f>
        <v>21.02</v>
      </c>
      <c r="H16" s="12">
        <f>G16/G42*1000</f>
        <v>0.87958660266579169</v>
      </c>
      <c r="I16" s="17">
        <f>ROUND(C16/C42*I42,3)</f>
        <v>2.4969999999999999</v>
      </c>
      <c r="J16" s="24">
        <f>I16/I42*1000</f>
        <v>0.87934610738798635</v>
      </c>
      <c r="K16" s="13"/>
      <c r="L16" s="13"/>
      <c r="M16" s="18"/>
      <c r="N16" s="18"/>
    </row>
    <row r="17" spans="1:14" ht="35.1" customHeight="1">
      <c r="A17" s="15" t="s">
        <v>28</v>
      </c>
      <c r="B17" s="16" t="s">
        <v>29</v>
      </c>
      <c r="C17" s="17">
        <v>0</v>
      </c>
      <c r="D17" s="12">
        <f>C17/C42*1000</f>
        <v>0</v>
      </c>
      <c r="E17" s="17">
        <f>ROUND(C17/C42*E42,2)</f>
        <v>0</v>
      </c>
      <c r="F17" s="12">
        <f>E17/E42*1000</f>
        <v>0</v>
      </c>
      <c r="G17" s="17">
        <f>ROUND(C17/C42*G42,2)</f>
        <v>0</v>
      </c>
      <c r="H17" s="12">
        <f>G17/G42*1000</f>
        <v>0</v>
      </c>
      <c r="I17" s="17">
        <f>ROUND(C17/C42*I42,3)</f>
        <v>0</v>
      </c>
      <c r="J17" s="24">
        <f>I17/I42*1000</f>
        <v>0</v>
      </c>
      <c r="K17" s="13"/>
      <c r="L17" s="18"/>
      <c r="M17" s="18"/>
      <c r="N17" s="18"/>
    </row>
    <row r="18" spans="1:14" ht="35.1" customHeight="1">
      <c r="A18" s="15" t="s">
        <v>30</v>
      </c>
      <c r="B18" s="16" t="s">
        <v>31</v>
      </c>
      <c r="C18" s="17">
        <v>34.32</v>
      </c>
      <c r="D18" s="12">
        <f>C18/C42*1000</f>
        <v>0.72210977246809205</v>
      </c>
      <c r="E18" s="17">
        <f>ROUND(C18/C42*E42,2)</f>
        <v>15.01</v>
      </c>
      <c r="F18" s="12">
        <f>E18/E42*1000</f>
        <v>0.72197477657742581</v>
      </c>
      <c r="G18" s="17">
        <f>ROUND(C18/C42*G42,2)</f>
        <v>17.260000000000002</v>
      </c>
      <c r="H18" s="12">
        <f>G18/G42*1000</f>
        <v>0.7222485614658215</v>
      </c>
      <c r="I18" s="17">
        <f>ROUND(C18/C42*I42,3)</f>
        <v>2.0510000000000002</v>
      </c>
      <c r="J18" s="24">
        <f>I18/I42*1000</f>
        <v>0.7222822852433961</v>
      </c>
      <c r="K18" s="18"/>
    </row>
    <row r="19" spans="1:14" ht="29.25" customHeight="1">
      <c r="A19" s="15" t="s">
        <v>32</v>
      </c>
      <c r="B19" s="16" t="s">
        <v>89</v>
      </c>
      <c r="C19" s="17">
        <f>SUM(C20:C22)</f>
        <v>7.9799999999999995</v>
      </c>
      <c r="D19" s="12">
        <f>C19/C42*1000</f>
        <v>0.16790314639555287</v>
      </c>
      <c r="E19" s="17">
        <f>SUM(E20:E22)</f>
        <v>3.4910000000000001</v>
      </c>
      <c r="F19" s="12">
        <f>E19/E42*1000</f>
        <v>0.16791565256707489</v>
      </c>
      <c r="G19" s="17">
        <f>SUM(G20:G22)</f>
        <v>4.0120000000000005</v>
      </c>
      <c r="H19" s="12">
        <f>G19/G42*1000</f>
        <v>0.16788303757826628</v>
      </c>
      <c r="I19" s="17">
        <f>SUM(I20:I22)</f>
        <v>0.47699999999999998</v>
      </c>
      <c r="J19" s="24">
        <f>I19/I42*1000</f>
        <v>0.16798081426674788</v>
      </c>
      <c r="L19" s="20"/>
      <c r="M19" s="14"/>
    </row>
    <row r="20" spans="1:14" ht="27.75" customHeight="1">
      <c r="A20" s="15" t="s">
        <v>34</v>
      </c>
      <c r="B20" s="16" t="s">
        <v>35</v>
      </c>
      <c r="C20" s="17">
        <v>3.68</v>
      </c>
      <c r="D20" s="12">
        <f>C20/C42*1000</f>
        <v>7.7429019891683534E-2</v>
      </c>
      <c r="E20" s="17">
        <f>ROUND(C20/C42*E42,3)</f>
        <v>1.61</v>
      </c>
      <c r="F20" s="12">
        <f>E20/E42*1000</f>
        <v>7.7440332464334155E-2</v>
      </c>
      <c r="G20" s="17">
        <f>ROUND(C20/C42*G42,3)</f>
        <v>1.85</v>
      </c>
      <c r="H20" s="12">
        <f>G20/G42*1000</f>
        <v>7.7413663888283302E-2</v>
      </c>
      <c r="I20" s="17">
        <f>ROUND(C20/C42*I42,3)</f>
        <v>0.22</v>
      </c>
      <c r="J20" s="24">
        <f>I20/I42*1000</f>
        <v>7.7475427963699245E-2</v>
      </c>
      <c r="K20" s="20"/>
      <c r="L20" s="18"/>
      <c r="M20" s="14"/>
    </row>
    <row r="21" spans="1:14" ht="29.25" customHeight="1">
      <c r="A21" s="15" t="s">
        <v>36</v>
      </c>
      <c r="B21" s="16" t="s">
        <v>88</v>
      </c>
      <c r="C21" s="17">
        <v>0.75</v>
      </c>
      <c r="D21" s="12">
        <f>C21/C42*1000</f>
        <v>1.5780370901837676E-2</v>
      </c>
      <c r="E21" s="17">
        <f>ROUND(C21/C42*E42,3)</f>
        <v>0.32800000000000001</v>
      </c>
      <c r="F21" s="12">
        <f>E21/E42*1000</f>
        <v>1.5776664005156274E-2</v>
      </c>
      <c r="G21" s="17">
        <f>ROUND(C21/C42*G42,3)</f>
        <v>0.377</v>
      </c>
      <c r="H21" s="12">
        <f>G21/G42*1000</f>
        <v>1.5775649343720433E-2</v>
      </c>
      <c r="I21" s="17">
        <f>ROUND(C21/C42*I42,3)</f>
        <v>4.4999999999999998E-2</v>
      </c>
      <c r="J21" s="24">
        <f>I21/I42*1000</f>
        <v>1.584724662893848E-2</v>
      </c>
      <c r="K21" s="18"/>
      <c r="L21" s="18"/>
      <c r="M21" s="14"/>
    </row>
    <row r="22" spans="1:14" ht="32.25" customHeight="1">
      <c r="A22" s="15" t="s">
        <v>90</v>
      </c>
      <c r="B22" s="16" t="s">
        <v>38</v>
      </c>
      <c r="C22" s="17">
        <v>3.55</v>
      </c>
      <c r="D22" s="12">
        <f>C22/C42*1000</f>
        <v>7.4693755602031661E-2</v>
      </c>
      <c r="E22" s="17">
        <f>ROUND(C22/C42*E42,3)</f>
        <v>1.5529999999999999</v>
      </c>
      <c r="F22" s="12">
        <f>E22/E42*1000</f>
        <v>7.4698656097584429E-2</v>
      </c>
      <c r="G22" s="17">
        <f>ROUND(C22/C42*G42,3)</f>
        <v>1.7849999999999999</v>
      </c>
      <c r="H22" s="12">
        <f>G22/G42*1000</f>
        <v>7.4693724346262536E-2</v>
      </c>
      <c r="I22" s="17">
        <f>ROUND(C22/C42*I42,3)</f>
        <v>0.21199999999999999</v>
      </c>
      <c r="J22" s="24">
        <f>I22/I42*1000</f>
        <v>7.4658139674110169E-2</v>
      </c>
      <c r="K22" s="18"/>
      <c r="L22" s="22"/>
      <c r="M22" s="22"/>
    </row>
    <row r="23" spans="1:14" ht="35.25" customHeight="1">
      <c r="A23" s="10" t="s">
        <v>39</v>
      </c>
      <c r="B23" s="11" t="s">
        <v>91</v>
      </c>
      <c r="C23" s="12">
        <f t="shared" ref="C23:I23" si="3">SUM(C24:C26)</f>
        <v>10.51</v>
      </c>
      <c r="D23" s="12">
        <f>C23/C42*1000</f>
        <v>0.22113559757108531</v>
      </c>
      <c r="E23" s="12">
        <f t="shared" si="3"/>
        <v>4.5999999999999996</v>
      </c>
      <c r="F23" s="12">
        <f>E23/E42*1000</f>
        <v>0.22125809275524042</v>
      </c>
      <c r="G23" s="12">
        <f t="shared" si="3"/>
        <v>5.2850000000000001</v>
      </c>
      <c r="H23" s="12">
        <f>G23/G42*1000</f>
        <v>0.22115200737814986</v>
      </c>
      <c r="I23" s="12">
        <f t="shared" si="3"/>
        <v>0.628</v>
      </c>
      <c r="J23" s="24">
        <f>I23/I42*1000</f>
        <v>0.22115713073274146</v>
      </c>
      <c r="K23" s="22"/>
      <c r="L23" s="20"/>
      <c r="M23" s="14"/>
    </row>
    <row r="24" spans="1:14" ht="27.75" customHeight="1">
      <c r="A24" s="15" t="s">
        <v>41</v>
      </c>
      <c r="B24" s="16" t="s">
        <v>35</v>
      </c>
      <c r="C24" s="17">
        <v>7.67</v>
      </c>
      <c r="D24" s="12">
        <f>C24/C42*1000</f>
        <v>0.16138059308945998</v>
      </c>
      <c r="E24" s="17">
        <f>ROUND(C24/C42*E42,2)</f>
        <v>3.36</v>
      </c>
      <c r="F24" s="12">
        <f>E24/E42*1000</f>
        <v>0.16161460688208867</v>
      </c>
      <c r="G24" s="17">
        <f>ROUND(C24/C42*G42,3)</f>
        <v>3.8570000000000002</v>
      </c>
      <c r="H24" s="12">
        <f>G24/G42*1000</f>
        <v>0.16139702790113983</v>
      </c>
      <c r="I24" s="17">
        <f>ROUND(C24/C42*I42,3)</f>
        <v>0.45800000000000002</v>
      </c>
      <c r="J24" s="24">
        <f>I24/I42*1000</f>
        <v>0.16128975457897388</v>
      </c>
      <c r="K24" s="20"/>
      <c r="L24" s="18"/>
      <c r="M24" s="14"/>
    </row>
    <row r="25" spans="1:14" ht="32.25" customHeight="1">
      <c r="A25" s="15" t="s">
        <v>42</v>
      </c>
      <c r="B25" s="16" t="s">
        <v>88</v>
      </c>
      <c r="C25" s="17">
        <v>1.6</v>
      </c>
      <c r="D25" s="12">
        <f>C25/C42*1000</f>
        <v>3.3664791257253711E-2</v>
      </c>
      <c r="E25" s="17">
        <f>ROUND(C25/C42*E42,2)</f>
        <v>0.7</v>
      </c>
      <c r="F25" s="12">
        <f>E25/E42*1000</f>
        <v>3.3669709767101805E-2</v>
      </c>
      <c r="G25" s="17">
        <f>ROUND(C25/C42*G42,3)</f>
        <v>0.80500000000000005</v>
      </c>
      <c r="H25" s="12">
        <f>G25/G42*1000</f>
        <v>3.368540509733408E-2</v>
      </c>
      <c r="I25" s="17">
        <f>ROUND(C25/C42*I42,3)</f>
        <v>9.6000000000000002E-2</v>
      </c>
      <c r="J25" s="24">
        <f>I25/I42*1000</f>
        <v>3.380745947506876E-2</v>
      </c>
      <c r="K25" s="18"/>
      <c r="L25" s="18"/>
      <c r="M25" s="14"/>
    </row>
    <row r="26" spans="1:14" ht="27.75" customHeight="1">
      <c r="A26" s="15" t="s">
        <v>92</v>
      </c>
      <c r="B26" s="16" t="s">
        <v>38</v>
      </c>
      <c r="C26" s="17">
        <v>1.24</v>
      </c>
      <c r="D26" s="12">
        <f>C26/C42*1000</f>
        <v>2.6090213224371623E-2</v>
      </c>
      <c r="E26" s="17">
        <f>ROUND(C26/C42*E42,2)</f>
        <v>0.54</v>
      </c>
      <c r="F26" s="12">
        <f>E26/E42*1000</f>
        <v>2.5973776106049968E-2</v>
      </c>
      <c r="G26" s="17">
        <f>ROUND(C26/C42*G42,3)</f>
        <v>0.623</v>
      </c>
      <c r="H26" s="12">
        <f>G26/G42*1000</f>
        <v>2.6069574379675942E-2</v>
      </c>
      <c r="I26" s="17">
        <f>ROUND(C26/C42*I42,3)</f>
        <v>7.3999999999999996E-2</v>
      </c>
      <c r="J26" s="24">
        <f>I26/I42*1000</f>
        <v>2.6059916678698832E-2</v>
      </c>
      <c r="K26" s="18"/>
      <c r="L26" s="18"/>
      <c r="M26" s="14"/>
    </row>
    <row r="27" spans="1:14" ht="27.75" customHeight="1">
      <c r="A27" s="10" t="s">
        <v>44</v>
      </c>
      <c r="B27" s="11" t="s">
        <v>93</v>
      </c>
      <c r="C27" s="17">
        <f t="shared" ref="C27:I27" si="4">C28+C29+C30</f>
        <v>0</v>
      </c>
      <c r="D27" s="12">
        <f>C27/C42*1000</f>
        <v>0</v>
      </c>
      <c r="E27" s="17">
        <f t="shared" si="4"/>
        <v>0</v>
      </c>
      <c r="F27" s="12">
        <f>E27/E42*1000</f>
        <v>0</v>
      </c>
      <c r="G27" s="17">
        <f t="shared" si="4"/>
        <v>0</v>
      </c>
      <c r="H27" s="12">
        <f>G27/G42*1000</f>
        <v>0</v>
      </c>
      <c r="I27" s="17">
        <f t="shared" si="4"/>
        <v>0</v>
      </c>
      <c r="J27" s="24">
        <f>I27/I42*1000</f>
        <v>0</v>
      </c>
      <c r="K27" s="18"/>
      <c r="L27" s="18"/>
      <c r="M27" s="14"/>
    </row>
    <row r="28" spans="1:14" ht="27.75" customHeight="1">
      <c r="A28" s="15" t="s">
        <v>94</v>
      </c>
      <c r="B28" s="16" t="s">
        <v>35</v>
      </c>
      <c r="C28" s="17">
        <v>0</v>
      </c>
      <c r="D28" s="12">
        <f>C28/C42*1000</f>
        <v>0</v>
      </c>
      <c r="E28" s="17">
        <v>0</v>
      </c>
      <c r="F28" s="12">
        <f>E28/E42*1000</f>
        <v>0</v>
      </c>
      <c r="G28" s="17">
        <v>0</v>
      </c>
      <c r="H28" s="12">
        <f>G28/G42*1000</f>
        <v>0</v>
      </c>
      <c r="I28" s="17">
        <v>0</v>
      </c>
      <c r="J28" s="24">
        <f>I28/I42*1000</f>
        <v>0</v>
      </c>
      <c r="K28" s="18"/>
      <c r="L28" s="18"/>
      <c r="M28" s="14"/>
    </row>
    <row r="29" spans="1:14" ht="27.75" customHeight="1">
      <c r="A29" s="15" t="s">
        <v>95</v>
      </c>
      <c r="B29" s="16" t="s">
        <v>88</v>
      </c>
      <c r="C29" s="17">
        <v>0</v>
      </c>
      <c r="D29" s="12">
        <f>C29/C42*1000</f>
        <v>0</v>
      </c>
      <c r="E29" s="17">
        <v>0</v>
      </c>
      <c r="F29" s="12">
        <f>E29/E42*1000</f>
        <v>0</v>
      </c>
      <c r="G29" s="17">
        <v>0</v>
      </c>
      <c r="H29" s="12">
        <f>G29/G42*1000</f>
        <v>0</v>
      </c>
      <c r="I29" s="17">
        <v>0</v>
      </c>
      <c r="J29" s="24">
        <f>I29/I42*1000</f>
        <v>0</v>
      </c>
      <c r="K29" s="18"/>
      <c r="L29" s="18"/>
      <c r="M29" s="14"/>
    </row>
    <row r="30" spans="1:14" ht="27.75" customHeight="1">
      <c r="A30" s="15" t="s">
        <v>96</v>
      </c>
      <c r="B30" s="16" t="s">
        <v>38</v>
      </c>
      <c r="C30" s="17">
        <v>0</v>
      </c>
      <c r="D30" s="12">
        <f>C30/C42*1000</f>
        <v>0</v>
      </c>
      <c r="E30" s="17">
        <v>0</v>
      </c>
      <c r="F30" s="12">
        <f>E30/E42*1000</f>
        <v>0</v>
      </c>
      <c r="G30" s="17">
        <v>0</v>
      </c>
      <c r="H30" s="12">
        <f>G30/G42*1000</f>
        <v>0</v>
      </c>
      <c r="I30" s="17">
        <v>0</v>
      </c>
      <c r="J30" s="24">
        <f>I30/I42*1000</f>
        <v>0</v>
      </c>
      <c r="K30" s="18"/>
      <c r="L30" s="18"/>
      <c r="M30" s="14"/>
    </row>
    <row r="31" spans="1:14" ht="29.25" customHeight="1">
      <c r="A31" s="10" t="s">
        <v>46</v>
      </c>
      <c r="B31" s="16" t="s">
        <v>45</v>
      </c>
      <c r="C31" s="17">
        <v>0</v>
      </c>
      <c r="D31" s="12">
        <f>C31/C42*1000</f>
        <v>0</v>
      </c>
      <c r="E31" s="17">
        <v>0</v>
      </c>
      <c r="F31" s="12">
        <f>E31/E42*1000</f>
        <v>0</v>
      </c>
      <c r="G31" s="17">
        <v>0</v>
      </c>
      <c r="H31" s="12">
        <f>G31/G42*1000</f>
        <v>0</v>
      </c>
      <c r="I31" s="17">
        <v>0</v>
      </c>
      <c r="J31" s="24">
        <f>I31/I42*1000</f>
        <v>0</v>
      </c>
      <c r="K31" s="18"/>
      <c r="L31" s="18"/>
      <c r="M31" s="14"/>
    </row>
    <row r="32" spans="1:14" ht="29.25" customHeight="1">
      <c r="A32" s="10" t="s">
        <v>48</v>
      </c>
      <c r="B32" s="16" t="s">
        <v>47</v>
      </c>
      <c r="C32" s="17">
        <v>0</v>
      </c>
      <c r="D32" s="12">
        <f>C32/C42*1000</f>
        <v>0</v>
      </c>
      <c r="E32" s="17">
        <v>0</v>
      </c>
      <c r="F32" s="12">
        <f>E32/E42*1000</f>
        <v>0</v>
      </c>
      <c r="G32" s="17">
        <v>0</v>
      </c>
      <c r="H32" s="12">
        <f>G32/G42*1000</f>
        <v>0</v>
      </c>
      <c r="I32" s="17">
        <v>0</v>
      </c>
      <c r="J32" s="24">
        <f>I32/I42*1000</f>
        <v>0</v>
      </c>
      <c r="K32" s="18"/>
      <c r="L32" s="18"/>
      <c r="M32" s="14"/>
    </row>
    <row r="33" spans="1:13" ht="27.75" customHeight="1">
      <c r="A33" s="10" t="s">
        <v>50</v>
      </c>
      <c r="B33" s="11" t="s">
        <v>49</v>
      </c>
      <c r="C33" s="12">
        <f>C11+C23+C27+C31+C32</f>
        <v>284.59000000000003</v>
      </c>
      <c r="D33" s="12">
        <f>C33/C42*1000</f>
        <v>5.9879143399386461</v>
      </c>
      <c r="E33" s="12">
        <f>E11+E23+E27+E31+E32</f>
        <v>124.48099999999998</v>
      </c>
      <c r="F33" s="12">
        <f>E33/E42*1000</f>
        <v>5.9874844878837132</v>
      </c>
      <c r="G33" s="12">
        <f>G11+G23+G27+G31+G32</f>
        <v>143.107</v>
      </c>
      <c r="H33" s="12">
        <f>G33/G42*1000</f>
        <v>5.9883444313840855</v>
      </c>
      <c r="I33" s="12">
        <f>I11+I23+I27+I31+I32</f>
        <v>17.004000000000001</v>
      </c>
      <c r="J33" s="24">
        <f>I33/I42*1000</f>
        <v>5.988146259521554</v>
      </c>
      <c r="K33" s="13"/>
      <c r="L33" s="18"/>
      <c r="M33" s="14"/>
    </row>
    <row r="34" spans="1:13" ht="30.75" customHeight="1">
      <c r="A34" s="10" t="s">
        <v>52</v>
      </c>
      <c r="B34" s="23" t="s">
        <v>97</v>
      </c>
      <c r="C34" s="12">
        <v>0</v>
      </c>
      <c r="D34" s="12">
        <f>C34/C42*1000</f>
        <v>0</v>
      </c>
      <c r="E34" s="12">
        <v>0</v>
      </c>
      <c r="F34" s="12">
        <f>E34/E42*1000</f>
        <v>0</v>
      </c>
      <c r="G34" s="12">
        <v>0</v>
      </c>
      <c r="H34" s="12">
        <f>G34/G42*1000</f>
        <v>0</v>
      </c>
      <c r="I34" s="12">
        <v>0</v>
      </c>
      <c r="J34" s="24">
        <f>I34/I42*1000</f>
        <v>0</v>
      </c>
      <c r="K34" s="18"/>
      <c r="L34" s="18"/>
      <c r="M34" s="14"/>
    </row>
    <row r="35" spans="1:13" ht="51" customHeight="1">
      <c r="A35" s="10" t="s">
        <v>64</v>
      </c>
      <c r="B35" s="23" t="s">
        <v>98</v>
      </c>
      <c r="C35" s="12">
        <f>((C39+C40)/((100-18)/100))</f>
        <v>19.136341463414634</v>
      </c>
      <c r="D35" s="12">
        <v>0.4</v>
      </c>
      <c r="E35" s="12">
        <f>((E39+E40)/((100-18)/100))</f>
        <v>8.3707084085103354</v>
      </c>
      <c r="F35" s="12">
        <v>0.4</v>
      </c>
      <c r="G35" s="12">
        <f>((G39+G40)/((100-18)/100))</f>
        <v>9.6223306318706854</v>
      </c>
      <c r="H35" s="12">
        <v>0.4</v>
      </c>
      <c r="I35" s="12">
        <f>((I39+I40)/((100-18)/100))</f>
        <v>1.1433512035214195</v>
      </c>
      <c r="J35" s="12">
        <v>0.4</v>
      </c>
      <c r="K35" s="18"/>
    </row>
    <row r="36" spans="1:13" ht="30" customHeight="1">
      <c r="A36" s="15" t="s">
        <v>99</v>
      </c>
      <c r="B36" s="16" t="s">
        <v>55</v>
      </c>
      <c r="C36" s="17">
        <f>C35*0.18</f>
        <v>3.4445414634146343</v>
      </c>
      <c r="D36" s="12">
        <f>C36/C42*1000</f>
        <v>7.2474855839255559E-2</v>
      </c>
      <c r="E36" s="17">
        <f>E35*0.18</f>
        <v>1.5067275135318603</v>
      </c>
      <c r="F36" s="12">
        <f>E36/E42*1000</f>
        <v>7.2472968683892428E-2</v>
      </c>
      <c r="G36" s="17">
        <f>G35*0.18</f>
        <v>1.7320195137367234</v>
      </c>
      <c r="H36" s="12">
        <f>G36/G42*1000</f>
        <v>7.2476744045601393E-2</v>
      </c>
      <c r="I36" s="17">
        <f>I35*0.18</f>
        <v>0.20580321663385551</v>
      </c>
      <c r="J36" s="24">
        <f>I36/I42*1000</f>
        <v>7.2475874022790279E-2</v>
      </c>
    </row>
    <row r="37" spans="1:13" ht="30" customHeight="1">
      <c r="A37" s="15" t="s">
        <v>100</v>
      </c>
      <c r="B37" s="16" t="s">
        <v>57</v>
      </c>
      <c r="C37" s="17">
        <v>0</v>
      </c>
      <c r="D37" s="12">
        <f>C37/C42*1000</f>
        <v>0</v>
      </c>
      <c r="E37" s="17">
        <v>0</v>
      </c>
      <c r="F37" s="12">
        <f>E37/E42*1000</f>
        <v>0</v>
      </c>
      <c r="G37" s="17">
        <v>0</v>
      </c>
      <c r="H37" s="12">
        <f>G37/G42*1000</f>
        <v>0</v>
      </c>
      <c r="I37" s="17">
        <v>0</v>
      </c>
      <c r="J37" s="24">
        <f>I37/I42*1000</f>
        <v>0</v>
      </c>
    </row>
    <row r="38" spans="1:13" ht="31.5" customHeight="1">
      <c r="A38" s="15" t="s">
        <v>101</v>
      </c>
      <c r="B38" s="16" t="s">
        <v>59</v>
      </c>
      <c r="C38" s="17">
        <v>0</v>
      </c>
      <c r="D38" s="12">
        <f>C38/C42*1000</f>
        <v>0</v>
      </c>
      <c r="E38" s="17">
        <v>0</v>
      </c>
      <c r="F38" s="12">
        <f>E38/E42*1000</f>
        <v>0</v>
      </c>
      <c r="G38" s="17">
        <v>0</v>
      </c>
      <c r="H38" s="12">
        <f>G38/G42*1000</f>
        <v>0</v>
      </c>
      <c r="I38" s="17">
        <v>0</v>
      </c>
      <c r="J38" s="24">
        <f>I38/I42*1000</f>
        <v>0</v>
      </c>
    </row>
    <row r="39" spans="1:13" ht="51.75" customHeight="1">
      <c r="A39" s="15" t="s">
        <v>102</v>
      </c>
      <c r="B39" s="16" t="s">
        <v>61</v>
      </c>
      <c r="C39" s="17">
        <v>10</v>
      </c>
      <c r="D39" s="12">
        <f>C39/C42*1000</f>
        <v>0.21040494535783569</v>
      </c>
      <c r="E39" s="17">
        <f>C39/C42*E42</f>
        <v>4.3743608949784756</v>
      </c>
      <c r="F39" s="12">
        <f>E39/E42*1000</f>
        <v>0.21040494535783569</v>
      </c>
      <c r="G39" s="17">
        <f>C39/C42*G42</f>
        <v>5.0281711181339608</v>
      </c>
      <c r="H39" s="12">
        <f>G39/G42*1000</f>
        <v>0.21040494535783569</v>
      </c>
      <c r="I39" s="17">
        <f>C39/C42*I42</f>
        <v>0.59746798688756386</v>
      </c>
      <c r="J39" s="24">
        <f>I39/I42*1000</f>
        <v>0.21040494535783572</v>
      </c>
    </row>
    <row r="40" spans="1:13" ht="35.1" customHeight="1">
      <c r="A40" s="15" t="s">
        <v>103</v>
      </c>
      <c r="B40" s="16" t="s">
        <v>63</v>
      </c>
      <c r="C40" s="17">
        <f>C33*0.02</f>
        <v>5.6918000000000006</v>
      </c>
      <c r="D40" s="12">
        <f>C40/C42*1000</f>
        <v>0.11975828679877293</v>
      </c>
      <c r="E40" s="17">
        <f>E33*0.02</f>
        <v>2.4896199999999995</v>
      </c>
      <c r="F40" s="12">
        <f>E40/E42*1000</f>
        <v>0.11974968975767426</v>
      </c>
      <c r="G40" s="17">
        <f>G33*0.02</f>
        <v>2.8621400000000001</v>
      </c>
      <c r="H40" s="12">
        <f>G40/G42*1000</f>
        <v>0.11976688862768171</v>
      </c>
      <c r="I40" s="17">
        <f>I33*0.02</f>
        <v>0.34008000000000005</v>
      </c>
      <c r="J40" s="24">
        <f>I40/I42*1000</f>
        <v>0.11976292519043108</v>
      </c>
    </row>
    <row r="41" spans="1:13" ht="51" customHeight="1">
      <c r="A41" s="10" t="s">
        <v>66</v>
      </c>
      <c r="B41" s="16" t="s">
        <v>119</v>
      </c>
      <c r="C41" s="12">
        <f t="shared" ref="C41:I41" si="5">C33+C34+C35</f>
        <v>303.72634146341466</v>
      </c>
      <c r="D41" s="12">
        <f>C41/C42*1000</f>
        <v>6.3905524279345105</v>
      </c>
      <c r="E41" s="12">
        <f t="shared" si="5"/>
        <v>132.85170840851032</v>
      </c>
      <c r="F41" s="12">
        <f>E41/E42*1000</f>
        <v>6.3901120916831156</v>
      </c>
      <c r="G41" s="12">
        <f>G33+G34+G35</f>
        <v>152.72933063187068</v>
      </c>
      <c r="H41" s="12">
        <f>G41/G42*1000</f>
        <v>6.3909930094152037</v>
      </c>
      <c r="I41" s="12">
        <f t="shared" si="5"/>
        <v>18.147351203521421</v>
      </c>
      <c r="J41" s="24">
        <f>I41/I42*1000</f>
        <v>6.3907900040926116</v>
      </c>
    </row>
    <row r="42" spans="1:13" ht="54.75" customHeight="1">
      <c r="A42" s="10" t="s">
        <v>68</v>
      </c>
      <c r="B42" s="39" t="s">
        <v>105</v>
      </c>
      <c r="C42" s="12">
        <f>E42+G42+I42</f>
        <v>47527.4</v>
      </c>
      <c r="D42" s="12"/>
      <c r="E42" s="24">
        <v>20790.2</v>
      </c>
      <c r="F42" s="24"/>
      <c r="G42" s="12">
        <v>23897.59</v>
      </c>
      <c r="H42" s="12"/>
      <c r="I42" s="12">
        <v>2839.61</v>
      </c>
      <c r="J42" s="12"/>
    </row>
    <row r="43" spans="1:13" ht="22.5">
      <c r="A43" s="18"/>
      <c r="B43" s="18"/>
      <c r="C43" s="18"/>
      <c r="D43" s="18"/>
      <c r="E43" s="18"/>
      <c r="F43" s="18"/>
      <c r="G43" s="18"/>
      <c r="H43" s="18"/>
      <c r="I43" s="18"/>
      <c r="J43" s="36"/>
    </row>
    <row r="44" spans="1:13" ht="29.25" customHeight="1">
      <c r="A44" s="18"/>
      <c r="B44" s="51"/>
      <c r="C44" s="18"/>
      <c r="D44" s="18"/>
      <c r="E44" s="18"/>
      <c r="F44" s="18"/>
      <c r="G44" s="18"/>
      <c r="H44" s="18"/>
      <c r="I44" s="52"/>
      <c r="J44" s="42"/>
    </row>
    <row r="45" spans="1:13" ht="24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3" ht="25.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3" ht="24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</row>
  </sheetData>
  <mergeCells count="10">
    <mergeCell ref="G2:J2"/>
    <mergeCell ref="A1:B1"/>
    <mergeCell ref="A4:J4"/>
    <mergeCell ref="A5:J5"/>
    <mergeCell ref="A8:A9"/>
    <mergeCell ref="B8:B9"/>
    <mergeCell ref="C8:D8"/>
    <mergeCell ref="E8:F8"/>
    <mergeCell ref="G8:H8"/>
    <mergeCell ref="I8:J8"/>
  </mergeCells>
  <pageMargins left="0.9055118110236221" right="0.70866141732283472" top="0.74803149606299213" bottom="0.74803149606299213" header="0.31496062992125984" footer="0.31496062992125984"/>
  <pageSetup paperSize="9" scale="3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Структура т.е</vt:lpstr>
      <vt:lpstr>Структура виробн.</vt:lpstr>
      <vt:lpstr>Структура транспорт.</vt:lpstr>
      <vt:lpstr>Структура постач.</vt:lpstr>
      <vt:lpstr>'Структура виробн.'!Область_печати</vt:lpstr>
      <vt:lpstr>'Структура т.е'!Область_печати</vt:lpstr>
      <vt:lpstr>'Структура транспорт.'!Область_печати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2021-02-15T07:35:55Z</dcterms:modified>
</cp:coreProperties>
</file>